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-15" windowWidth="20700" windowHeight="8040" tabRatio="938"/>
  </bookViews>
  <sheets>
    <sheet name="Содержание" sheetId="19" r:id="rId1"/>
    <sheet name="Условные обозначения" sheetId="25" r:id="rId2"/>
    <sheet name="Термины и понятия" sheetId="26" r:id="rId3"/>
    <sheet name="БДР" sheetId="1" r:id="rId4"/>
    <sheet name="Курсы валют" sheetId="7" r:id="rId5"/>
    <sheet name="Прайс-лист производителя" sheetId="18" r:id="rId6"/>
    <sheet name="Логистика" sheetId="21" r:id="rId7"/>
    <sheet name="Итоговая себестоимость" sheetId="22" r:id="rId8"/>
    <sheet name="Прайс-лист и выручка" sheetId="23" r:id="rId9"/>
    <sheet name="Косвенные расходы" sheetId="29" r:id="rId10"/>
  </sheets>
  <calcPr calcId="125725"/>
</workbook>
</file>

<file path=xl/calcChain.xml><?xml version="1.0" encoding="utf-8"?>
<calcChain xmlns="http://schemas.openxmlformats.org/spreadsheetml/2006/main">
  <c r="C9" i="21"/>
  <c r="E16" i="29"/>
  <c r="D16"/>
  <c r="E6"/>
  <c r="E7"/>
  <c r="E8"/>
  <c r="E9"/>
  <c r="E10"/>
  <c r="E11"/>
  <c r="E12"/>
  <c r="E13"/>
  <c r="E14"/>
  <c r="E15"/>
  <c r="B15" i="21"/>
  <c r="F6" i="18" l="1"/>
  <c r="E7" i="22"/>
  <c r="E8"/>
  <c r="O14"/>
  <c r="F9" i="18"/>
  <c r="F8"/>
  <c r="O9" i="22" l="1"/>
  <c r="O15"/>
  <c r="O7"/>
  <c r="O13"/>
  <c r="O10"/>
  <c r="O6"/>
  <c r="O11"/>
  <c r="O5"/>
  <c r="O8"/>
  <c r="O12"/>
  <c r="O16"/>
  <c r="F16" i="18"/>
  <c r="F15" i="22" s="1"/>
  <c r="A36" i="1"/>
  <c r="A22"/>
  <c r="A20"/>
  <c r="A19"/>
  <c r="A18"/>
  <c r="A17"/>
  <c r="A16"/>
  <c r="A15"/>
  <c r="A14"/>
  <c r="A13"/>
  <c r="A12"/>
  <c r="A11"/>
  <c r="A10"/>
  <c r="A9"/>
  <c r="E6" i="23"/>
  <c r="E7"/>
  <c r="E8"/>
  <c r="E9"/>
  <c r="E10"/>
  <c r="E11"/>
  <c r="E12"/>
  <c r="E13"/>
  <c r="E14"/>
  <c r="E15"/>
  <c r="E16"/>
  <c r="E5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B6"/>
  <c r="B7"/>
  <c r="B8"/>
  <c r="B9"/>
  <c r="B10"/>
  <c r="B11"/>
  <c r="B12"/>
  <c r="B13"/>
  <c r="B14"/>
  <c r="B15"/>
  <c r="B16"/>
  <c r="B5"/>
  <c r="I16"/>
  <c r="I15"/>
  <c r="I14"/>
  <c r="I13"/>
  <c r="I12"/>
  <c r="I11"/>
  <c r="I10"/>
  <c r="I9"/>
  <c r="I8"/>
  <c r="I7"/>
  <c r="I6"/>
  <c r="E6" i="22"/>
  <c r="E9"/>
  <c r="E10"/>
  <c r="E11"/>
  <c r="E12"/>
  <c r="E13"/>
  <c r="E14"/>
  <c r="E15"/>
  <c r="E16"/>
  <c r="E5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F15" i="18"/>
  <c r="F11"/>
  <c r="F7"/>
  <c r="F6" i="22" s="1"/>
  <c r="D16" i="21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15"/>
  <c r="C16"/>
  <c r="C17"/>
  <c r="C18"/>
  <c r="C19"/>
  <c r="C20"/>
  <c r="C21"/>
  <c r="C22"/>
  <c r="C23"/>
  <c r="C24"/>
  <c r="C25"/>
  <c r="C26"/>
  <c r="C15"/>
  <c r="B16"/>
  <c r="B17"/>
  <c r="B18"/>
  <c r="B19"/>
  <c r="B20"/>
  <c r="B21"/>
  <c r="B22"/>
  <c r="B23"/>
  <c r="B24"/>
  <c r="B25"/>
  <c r="B26"/>
  <c r="E27"/>
  <c r="F15" l="1"/>
  <c r="C5"/>
  <c r="C7" s="1"/>
  <c r="E17" i="23"/>
  <c r="F5" i="22"/>
  <c r="H5" s="1"/>
  <c r="F10" i="18"/>
  <c r="F9" i="22" s="1"/>
  <c r="H9" s="1"/>
  <c r="I9" s="1"/>
  <c r="F14" i="18"/>
  <c r="F13" i="22" s="1"/>
  <c r="H13" s="1"/>
  <c r="I13" s="1"/>
  <c r="F8"/>
  <c r="F13" i="18"/>
  <c r="F12" i="22" s="1"/>
  <c r="F17" i="18"/>
  <c r="F16" i="22" s="1"/>
  <c r="H16" s="1"/>
  <c r="I16" s="1"/>
  <c r="F7"/>
  <c r="H7" s="1"/>
  <c r="I7" s="1"/>
  <c r="F12" i="18"/>
  <c r="F11" i="22" s="1"/>
  <c r="H11" s="1"/>
  <c r="I11" s="1"/>
  <c r="H15"/>
  <c r="I15" s="1"/>
  <c r="E17"/>
  <c r="H6"/>
  <c r="F14"/>
  <c r="F10"/>
  <c r="F8" i="29" l="1"/>
  <c r="C8" s="1"/>
  <c r="B53" i="1" s="1"/>
  <c r="F12" i="29"/>
  <c r="C12" s="1"/>
  <c r="B57" i="1" s="1"/>
  <c r="F6" i="29"/>
  <c r="C6" s="1"/>
  <c r="B51" i="1" s="1"/>
  <c r="F7" i="29"/>
  <c r="C7" s="1"/>
  <c r="B52" i="1" s="1"/>
  <c r="F11" i="29"/>
  <c r="C11" s="1"/>
  <c r="B56" i="1" s="1"/>
  <c r="F15" i="29"/>
  <c r="C15" s="1"/>
  <c r="B60" i="1" s="1"/>
  <c r="F10" i="29"/>
  <c r="C10" s="1"/>
  <c r="B55" i="1" s="1"/>
  <c r="F14" i="29"/>
  <c r="C14" s="1"/>
  <c r="B59" i="1" s="1"/>
  <c r="F9" i="29"/>
  <c r="C9" s="1"/>
  <c r="B54" i="1" s="1"/>
  <c r="F13" i="29"/>
  <c r="C13" s="1"/>
  <c r="B58" i="1" s="1"/>
  <c r="F5" i="29"/>
  <c r="I6" i="22"/>
  <c r="F27" i="21"/>
  <c r="K11" i="22"/>
  <c r="L11" s="1"/>
  <c r="M11" s="1"/>
  <c r="K16"/>
  <c r="L16" s="1"/>
  <c r="M16" s="1"/>
  <c r="K15"/>
  <c r="L15" s="1"/>
  <c r="M15" s="1"/>
  <c r="K7"/>
  <c r="L7" s="1"/>
  <c r="M7" s="1"/>
  <c r="K6"/>
  <c r="L6" s="1"/>
  <c r="M6" s="1"/>
  <c r="K9"/>
  <c r="L9" s="1"/>
  <c r="M9" s="1"/>
  <c r="K13"/>
  <c r="L13" s="1"/>
  <c r="M13" s="1"/>
  <c r="H12"/>
  <c r="I12" s="1"/>
  <c r="H8"/>
  <c r="I8" s="1"/>
  <c r="H14"/>
  <c r="I14" s="1"/>
  <c r="H10"/>
  <c r="C11" i="21"/>
  <c r="C5" i="29" l="1"/>
  <c r="C16" s="1"/>
  <c r="F16"/>
  <c r="G15" i="21"/>
  <c r="H15" s="1"/>
  <c r="K5" i="22"/>
  <c r="L5" s="1"/>
  <c r="M5" s="1"/>
  <c r="K12"/>
  <c r="L12" s="1"/>
  <c r="M12" s="1"/>
  <c r="K10"/>
  <c r="L10" s="1"/>
  <c r="M10" s="1"/>
  <c r="I10"/>
  <c r="I5"/>
  <c r="K14"/>
  <c r="L14" s="1"/>
  <c r="M14" s="1"/>
  <c r="K8"/>
  <c r="L8" s="1"/>
  <c r="M8" s="1"/>
  <c r="G24" i="21"/>
  <c r="G20"/>
  <c r="G16"/>
  <c r="G25"/>
  <c r="G21"/>
  <c r="G17"/>
  <c r="G26"/>
  <c r="G22"/>
  <c r="G18"/>
  <c r="G23"/>
  <c r="G19"/>
  <c r="B50" i="1" l="1"/>
  <c r="I17" i="22"/>
  <c r="M17"/>
  <c r="H18" i="21"/>
  <c r="J18" s="1"/>
  <c r="H21"/>
  <c r="H24"/>
  <c r="J24" s="1"/>
  <c r="H23"/>
  <c r="H20"/>
  <c r="J20" s="1"/>
  <c r="H19"/>
  <c r="J19" s="1"/>
  <c r="H26"/>
  <c r="J26" s="1"/>
  <c r="H16"/>
  <c r="J16" s="1"/>
  <c r="H17"/>
  <c r="H22"/>
  <c r="J22" s="1"/>
  <c r="H25"/>
  <c r="G27"/>
  <c r="N15" i="22" l="1"/>
  <c r="R15" s="1"/>
  <c r="B33" i="1" s="1"/>
  <c r="J25" i="21"/>
  <c r="K25" s="1"/>
  <c r="J15"/>
  <c r="K15" s="1"/>
  <c r="N7" i="22"/>
  <c r="P7" s="1"/>
  <c r="J17" i="21"/>
  <c r="K17" s="1"/>
  <c r="N13" i="22"/>
  <c r="R13" s="1"/>
  <c r="B31" i="1" s="1"/>
  <c r="J23" i="21"/>
  <c r="N11" i="22"/>
  <c r="R11" s="1"/>
  <c r="B29" i="1" s="1"/>
  <c r="J21" i="21"/>
  <c r="K21" s="1"/>
  <c r="N5" i="22"/>
  <c r="P5" s="1"/>
  <c r="K16" i="21"/>
  <c r="N6" i="22"/>
  <c r="K22" i="21"/>
  <c r="N12" i="22"/>
  <c r="K19" i="21"/>
  <c r="N9" i="22"/>
  <c r="K26" i="21"/>
  <c r="N16" i="22"/>
  <c r="K20" i="21"/>
  <c r="N10" i="22"/>
  <c r="K24" i="21"/>
  <c r="N14" i="22"/>
  <c r="K18" i="21"/>
  <c r="N8" i="22"/>
  <c r="H27" i="21"/>
  <c r="R7" i="22" l="1"/>
  <c r="B25" i="1" s="1"/>
  <c r="P15" i="22"/>
  <c r="Q15" s="1"/>
  <c r="P11"/>
  <c r="Q11" s="1"/>
  <c r="P13"/>
  <c r="Q13" s="1"/>
  <c r="J27" i="21"/>
  <c r="Q5" i="22"/>
  <c r="S5" s="1"/>
  <c r="R5"/>
  <c r="B23" i="1" s="1"/>
  <c r="U13" i="22"/>
  <c r="F13" i="23" s="1"/>
  <c r="H13" s="1"/>
  <c r="U15" i="22"/>
  <c r="F15" i="23" s="1"/>
  <c r="H15" s="1"/>
  <c r="U11" i="22"/>
  <c r="F11" i="23" s="1"/>
  <c r="H11" s="1"/>
  <c r="Q7" i="22"/>
  <c r="R8"/>
  <c r="B26" i="1" s="1"/>
  <c r="P8" i="22"/>
  <c r="P10"/>
  <c r="R10"/>
  <c r="B28" i="1" s="1"/>
  <c r="R12" i="22"/>
  <c r="B30" i="1" s="1"/>
  <c r="P12" i="22"/>
  <c r="P14"/>
  <c r="R14"/>
  <c r="B32" i="1" s="1"/>
  <c r="R16" i="22"/>
  <c r="B34" i="1" s="1"/>
  <c r="P16" i="22"/>
  <c r="R9"/>
  <c r="B27" i="1" s="1"/>
  <c r="P9" i="22"/>
  <c r="P6"/>
  <c r="R6"/>
  <c r="B24" i="1" s="1"/>
  <c r="N17" i="22"/>
  <c r="K23" i="21"/>
  <c r="K27" s="1"/>
  <c r="T5" i="22" l="1"/>
  <c r="U7"/>
  <c r="F7" i="23" s="1"/>
  <c r="H7" s="1"/>
  <c r="J7" s="1"/>
  <c r="K7" s="1"/>
  <c r="M7" s="1"/>
  <c r="U5" i="22"/>
  <c r="F5" i="23" s="1"/>
  <c r="H5" s="1"/>
  <c r="L5" s="1"/>
  <c r="B9" i="1" s="1"/>
  <c r="U6" i="22"/>
  <c r="F6" i="23" s="1"/>
  <c r="H6" s="1"/>
  <c r="L11"/>
  <c r="B15" i="1" s="1"/>
  <c r="J11" i="23"/>
  <c r="K11" s="1"/>
  <c r="M11" s="1"/>
  <c r="L15"/>
  <c r="B19" i="1" s="1"/>
  <c r="J15" i="23"/>
  <c r="K15" s="1"/>
  <c r="M15" s="1"/>
  <c r="U9" i="22"/>
  <c r="F9" i="23" s="1"/>
  <c r="H9" s="1"/>
  <c r="U10" i="22"/>
  <c r="F10" i="23" s="1"/>
  <c r="H10" s="1"/>
  <c r="U14" i="22"/>
  <c r="F14" i="23" s="1"/>
  <c r="H14" s="1"/>
  <c r="U12" i="22"/>
  <c r="F12" i="23" s="1"/>
  <c r="H12" s="1"/>
  <c r="U8" i="22"/>
  <c r="F8" i="23" s="1"/>
  <c r="H8" s="1"/>
  <c r="U16" i="22"/>
  <c r="F16" i="23" s="1"/>
  <c r="H16" s="1"/>
  <c r="L13"/>
  <c r="B17" i="1" s="1"/>
  <c r="J13" i="23"/>
  <c r="K13" s="1"/>
  <c r="M13" s="1"/>
  <c r="S7" i="22"/>
  <c r="T7" s="1"/>
  <c r="Q9"/>
  <c r="Q6"/>
  <c r="Q12"/>
  <c r="Q8"/>
  <c r="S15"/>
  <c r="T15" s="1"/>
  <c r="Q14"/>
  <c r="S13"/>
  <c r="T13" s="1"/>
  <c r="Q16"/>
  <c r="Q10"/>
  <c r="S11"/>
  <c r="T11" s="1"/>
  <c r="R17"/>
  <c r="S8"/>
  <c r="T8" s="1"/>
  <c r="P17"/>
  <c r="L7" i="23" l="1"/>
  <c r="B11" i="1" s="1"/>
  <c r="J5" i="23"/>
  <c r="K5" s="1"/>
  <c r="N11"/>
  <c r="N13"/>
  <c r="N15"/>
  <c r="L8"/>
  <c r="J8"/>
  <c r="K8" s="1"/>
  <c r="M8" s="1"/>
  <c r="L14"/>
  <c r="B18" i="1" s="1"/>
  <c r="J14" i="23"/>
  <c r="K14" s="1"/>
  <c r="M14" s="1"/>
  <c r="L16"/>
  <c r="B20" i="1" s="1"/>
  <c r="J16" i="23"/>
  <c r="K16" s="1"/>
  <c r="M16" s="1"/>
  <c r="L12"/>
  <c r="B16" i="1" s="1"/>
  <c r="J12" i="23"/>
  <c r="K12" s="1"/>
  <c r="M12" s="1"/>
  <c r="L9"/>
  <c r="B13" i="1" s="1"/>
  <c r="J9" i="23"/>
  <c r="K9" s="1"/>
  <c r="M9" s="1"/>
  <c r="J6"/>
  <c r="K6" s="1"/>
  <c r="L6"/>
  <c r="B10" i="1" s="1"/>
  <c r="J10" i="23"/>
  <c r="K10" s="1"/>
  <c r="M10" s="1"/>
  <c r="L10"/>
  <c r="B14" i="1" s="1"/>
  <c r="S10" i="22"/>
  <c r="T10" s="1"/>
  <c r="S16"/>
  <c r="T16" s="1"/>
  <c r="S14"/>
  <c r="T14" s="1"/>
  <c r="S6"/>
  <c r="T6" s="1"/>
  <c r="Q17"/>
  <c r="S12"/>
  <c r="T12" s="1"/>
  <c r="S9"/>
  <c r="T9" s="1"/>
  <c r="M5" i="23" l="1"/>
  <c r="N5" s="1"/>
  <c r="M6"/>
  <c r="N7"/>
  <c r="N10"/>
  <c r="N9"/>
  <c r="N12"/>
  <c r="L17"/>
  <c r="B12" i="1"/>
  <c r="N14" i="23"/>
  <c r="N16"/>
  <c r="N8"/>
  <c r="S17" i="22"/>
  <c r="M17" i="23" l="1"/>
  <c r="N6"/>
  <c r="T17" i="22"/>
  <c r="N17" i="23" l="1"/>
  <c r="A38" i="1"/>
  <c r="A39"/>
  <c r="A40"/>
  <c r="A41"/>
  <c r="A42"/>
  <c r="A43"/>
  <c r="A44"/>
  <c r="A45"/>
  <c r="A46"/>
  <c r="A47"/>
  <c r="A48"/>
  <c r="A37"/>
  <c r="A32" l="1"/>
  <c r="A28"/>
  <c r="A24"/>
  <c r="A33"/>
  <c r="A29"/>
  <c r="A25"/>
  <c r="A34"/>
  <c r="A30"/>
  <c r="A26"/>
  <c r="A23"/>
  <c r="A31"/>
  <c r="A27"/>
  <c r="B38" l="1"/>
  <c r="B44"/>
  <c r="B43"/>
  <c r="B42"/>
  <c r="B45"/>
  <c r="B48"/>
  <c r="B47"/>
  <c r="B46"/>
  <c r="B39"/>
  <c r="B40"/>
  <c r="B41" l="1"/>
  <c r="B21"/>
  <c r="B22"/>
  <c r="B37"/>
  <c r="B8" l="1"/>
  <c r="B36" l="1"/>
  <c r="B7"/>
  <c r="B61" l="1"/>
  <c r="B35"/>
  <c r="B49"/>
  <c r="B65" l="1"/>
  <c r="B67" s="1"/>
  <c r="B68" s="1"/>
  <c r="B69" s="1"/>
  <c r="B70" l="1"/>
  <c r="B72" s="1"/>
</calcChain>
</file>

<file path=xl/sharedStrings.xml><?xml version="1.0" encoding="utf-8"?>
<sst xmlns="http://schemas.openxmlformats.org/spreadsheetml/2006/main" count="174" uniqueCount="126">
  <si>
    <t>Наименование статей</t>
  </si>
  <si>
    <t>Выручка от реализации товаров</t>
  </si>
  <si>
    <t>Себестоимость товаров</t>
  </si>
  <si>
    <t>Валовой доход</t>
  </si>
  <si>
    <t>Лицензии и сертификация</t>
  </si>
  <si>
    <t>Представительские и командировочные расходы</t>
  </si>
  <si>
    <t>Прочие расходы</t>
  </si>
  <si>
    <t>Прибыль/убыток до налогообложения (без учета амортизации)</t>
  </si>
  <si>
    <t>Амортизация основных средств</t>
  </si>
  <si>
    <t>Прибыль/убыток до налогообложения  (с учетом амортизации)</t>
  </si>
  <si>
    <t>Прибыль/убыток после налогообложения  (с учетом амортизации)</t>
  </si>
  <si>
    <t>Скидка, %</t>
  </si>
  <si>
    <t>Налог на прибыль (20% от налогооблагаемой прибыли)</t>
  </si>
  <si>
    <t>Налогооблагаемая прибыль</t>
  </si>
  <si>
    <t>Наименование товара</t>
  </si>
  <si>
    <t>Вес / 
Объем</t>
  </si>
  <si>
    <t>SKU 5</t>
  </si>
  <si>
    <t>SKU 6</t>
  </si>
  <si>
    <t>SKU 7</t>
  </si>
  <si>
    <t>SKU 8</t>
  </si>
  <si>
    <t>SKU 9</t>
  </si>
  <si>
    <t>SKU 10</t>
  </si>
  <si>
    <t>SKU 11</t>
  </si>
  <si>
    <t>SKU 12</t>
  </si>
  <si>
    <t>Ед. изм.</t>
  </si>
  <si>
    <t>кг</t>
  </si>
  <si>
    <t>Цена без НДС, в валюте поставщика</t>
  </si>
  <si>
    <t>Количество, шт.</t>
  </si>
  <si>
    <t>Общий вес, кг / объем, м3</t>
  </si>
  <si>
    <t>Общая стоимость доставки без НДС, рублей</t>
  </si>
  <si>
    <t>Общая стоимость доставки без НДС,
в валюте поставщика</t>
  </si>
  <si>
    <t>Стоимость доставки без НДС за 1 кг / м3, в валюте поставщика</t>
  </si>
  <si>
    <t>Стоимость доставки без НДС за 1 кг / м3, рублей</t>
  </si>
  <si>
    <t>Итого</t>
  </si>
  <si>
    <t>Итоговая себестоимость</t>
  </si>
  <si>
    <t>Наименование группы товаров</t>
  </si>
  <si>
    <t>Аренда офиса</t>
  </si>
  <si>
    <t>Оргтехника</t>
  </si>
  <si>
    <t>Ремонт и содержание автомобилей</t>
  </si>
  <si>
    <t>Хозяйственные расходы и канцелярские товары</t>
  </si>
  <si>
    <t>ФОТ</t>
  </si>
  <si>
    <t>Статья 2</t>
  </si>
  <si>
    <t>Статья 3</t>
  </si>
  <si>
    <t>Содержание</t>
  </si>
  <si>
    <t>Условные обозначения</t>
  </si>
  <si>
    <t>ячейка, выделенная желтым цветом, предназначена для заполнения значениями пользователя</t>
  </si>
  <si>
    <t>ссылка</t>
  </si>
  <si>
    <t>значения, выделенные синим цветом, ссылаются на другой лист и обновляются автоматически</t>
  </si>
  <si>
    <t>гиперссылка ссылается на лист "Термины и понятия"</t>
  </si>
  <si>
    <t>Термины и понятия</t>
  </si>
  <si>
    <t>Валюта поставщика</t>
  </si>
  <si>
    <t>Месяц 1</t>
  </si>
  <si>
    <t>Курсы валют</t>
  </si>
  <si>
    <t>Прайс-лист производителя</t>
  </si>
  <si>
    <t>Логистика</t>
  </si>
  <si>
    <t>Прайс-лист и выручка</t>
  </si>
  <si>
    <t>Исходные данные для расчетов и расчетная область</t>
  </si>
  <si>
    <t>Курс ЦБР</t>
  </si>
  <si>
    <t>Наценка, %</t>
  </si>
  <si>
    <t>(11)</t>
  </si>
  <si>
    <t>(12)</t>
  </si>
  <si>
    <t>(13)</t>
  </si>
  <si>
    <t>SKU 1</t>
  </si>
  <si>
    <t>SKU 2</t>
  </si>
  <si>
    <t>SKU 3</t>
  </si>
  <si>
    <t>SKU 4</t>
  </si>
  <si>
    <t>НДС к возмещению, %</t>
  </si>
  <si>
    <t>(14)</t>
  </si>
  <si>
    <t>(15)</t>
  </si>
  <si>
    <t>Дата</t>
  </si>
  <si>
    <t>валюта 1 / валюта 2</t>
  </si>
  <si>
    <t>валюта 2 / валюта 3</t>
  </si>
  <si>
    <t>Косвенные расходы</t>
  </si>
  <si>
    <t>Наименование расходов</t>
  </si>
  <si>
    <t>Стоимость доставки товаров (транспортная компания "Альфа")</t>
  </si>
  <si>
    <t>Себестоимость на ед. продукции без НДС, руб.</t>
  </si>
  <si>
    <t>НДС, %</t>
  </si>
  <si>
    <t>Расчет цен и выручки</t>
  </si>
  <si>
    <t>Стоимость доставки без НДС, руб.</t>
  </si>
  <si>
    <t>Общая
сумма, руб.</t>
  </si>
  <si>
    <t>Статья 1</t>
  </si>
  <si>
    <t>Рентабельность продаж по чистой прибыли</t>
  </si>
  <si>
    <t>НДС, руб., (гр. 7 × гр. 8)</t>
  </si>
  <si>
    <t>Цена за ед. продукции без НДС, руб.,                                           (гр. 5 + гр. 5 × гр. 6)</t>
  </si>
  <si>
    <t>НДС, руб.,                  (гр. 7 × гр. 8)</t>
  </si>
  <si>
    <t>Цена с НДС за ед. продукции, руб., (гр. 7 + гр. 9)</t>
  </si>
  <si>
    <t>Выручка без НДС, руб.,                        (гр. 4 × гр. 7)</t>
  </si>
  <si>
    <t>Выручка с НДС, руб.,                         (гр. 4 ×  гр. 10)</t>
  </si>
  <si>
    <t>НДС к уплате, руб.,                           (гр. 12 - гр. 11)</t>
  </si>
  <si>
    <t>Бюджет доходов и расходов</t>
  </si>
  <si>
    <t>Цены производителя</t>
  </si>
  <si>
    <t>Порядок расчета</t>
  </si>
  <si>
    <r>
      <t xml:space="preserve">(гр. 3 </t>
    </r>
    <r>
      <rPr>
        <sz val="8"/>
        <rFont val="Calibri"/>
        <family val="2"/>
        <charset val="204"/>
      </rPr>
      <t>×</t>
    </r>
    <r>
      <rPr>
        <sz val="8"/>
        <rFont val="Arial Cyr"/>
        <charset val="204"/>
      </rPr>
      <t xml:space="preserve"> гр. 4)</t>
    </r>
  </si>
  <si>
    <t>(гр. 11 : гр. 12)</t>
  </si>
  <si>
    <r>
      <t xml:space="preserve">(гр. 11 </t>
    </r>
    <r>
      <rPr>
        <sz val="8"/>
        <rFont val="Calibri"/>
        <family val="2"/>
        <charset val="204"/>
      </rPr>
      <t>×</t>
    </r>
    <r>
      <rPr>
        <sz val="8"/>
        <rFont val="Arial Cyr"/>
        <charset val="204"/>
      </rPr>
      <t xml:space="preserve"> курс валют)</t>
    </r>
  </si>
  <si>
    <t>(гр. 14 : гр. 12)</t>
  </si>
  <si>
    <t>Стоимость доставки без НДС, в валюте поставщика,            (гр. 13 × гр. 3 × гр. 4)</t>
  </si>
  <si>
    <t>Стоимость доставки без НДС, руб.,                       (гр. 6 × курс валют)</t>
  </si>
  <si>
    <t>Стоимость доставки с НДС, руб., (гр. 7 + гр. 9)</t>
  </si>
  <si>
    <t>Номер графы</t>
  </si>
  <si>
    <t>Вес, кг              (объем, м3)</t>
  </si>
  <si>
    <t>Вес, кг  
(объем, м3)</t>
  </si>
  <si>
    <t>Цена производителя без НДС, руб.</t>
  </si>
  <si>
    <t>Цена производителя с учетом скидки без НДС, руб.,    (гр. 5 - гр. 6)</t>
  </si>
  <si>
    <t>Стоимость закупки  с учетом скидки без НДС, руб., (гр. 4 × гр. 7)</t>
  </si>
  <si>
    <t>НДС, руб., (гр. 7 × гр. 9)</t>
  </si>
  <si>
    <t>Цена производителя с учетом скидки с НДС, руб.,                     (гр. 7 × гр. 10)</t>
  </si>
  <si>
    <t>Стоимость закупки с НДС, руб.,                        (гр. 4 × гр. 11)</t>
  </si>
  <si>
    <t>НДС, руб.,         (гр. 13 × гр. 14)</t>
  </si>
  <si>
    <t>Стоимость доставки с НДС, руб.,                           (гр. 13 + гр. 15)</t>
  </si>
  <si>
    <t>Итоговая себестоимость без НДС, руб.,     (гр. 8 + гр. 13)</t>
  </si>
  <si>
    <t>Итоговая себестоимость с НДС, руб.,             (гр. 12 + гр. 16)</t>
  </si>
  <si>
    <t>НДС к зачету, руб.,                        (гр. 18 - гр. 17)</t>
  </si>
  <si>
    <t>Итоговая себестоимость без НДС на ед. продукции, руб.,  (гр. 17 : гр. 4)</t>
  </si>
  <si>
    <t>Сумма, приходящаяся на новый продукт, руб.</t>
  </si>
  <si>
    <t>Продажи всего, кг (или м3)</t>
  </si>
  <si>
    <t xml:space="preserve">
Продажи новый продукт, кг (или м3)</t>
  </si>
  <si>
    <t>Компания Х</t>
  </si>
  <si>
    <t xml:space="preserve"> - возможны следующие варианты: 1) "внутренний" НДС, т. е. НДС, уплачиваемый при реализации товаров (работ, услуг) на территории РФ (10% или 18%); 2) "ввозной НДС", т. е. НДС, уплачиваемый при ввозе товаров (и только товаров) на территорию РФ. Если компания приобретает товар из страны Таможенного союза, то страна-продавец устанавливает ставку НДС 0%. Однако компания, приобретая товар из страны Таможенного союза (со ставкой НДС 0%), обязана оплатить НДС (10% или 18%) в бюджет РФ. Сумму этого НДС впоследствии также можно возместить, если часть "входного" налога превысит сумму исчисленного НДС.</t>
  </si>
  <si>
    <t xml:space="preserve"> - себестоимость товаров или услуг, включая логистику до пункта назначения конечного потребителя.</t>
  </si>
  <si>
    <t xml:space="preserve"> - валюта, в которой выставляется счет на оплату от поставщика товаров или услуг.</t>
  </si>
  <si>
    <t>Телефонная связь и Интернет</t>
  </si>
  <si>
    <t>Программное обеспечение и IT-оборудование</t>
  </si>
  <si>
    <t>Банковские услуги</t>
  </si>
  <si>
    <r>
      <t xml:space="preserve">Цена без НДС, руб. (гр. 4 </t>
    </r>
    <r>
      <rPr>
        <b/>
        <sz val="8"/>
        <rFont val="Calibri"/>
        <family val="2"/>
        <charset val="204"/>
      </rPr>
      <t>×</t>
    </r>
    <r>
      <rPr>
        <b/>
        <sz val="8"/>
        <rFont val="Arial Cyr"/>
        <charset val="204"/>
      </rPr>
      <t xml:space="preserve"> курс валют)</t>
    </r>
  </si>
  <si>
    <t>Вес, кг       (объем, м3)        (гр. 3 × гр. 4)</t>
  </si>
</sst>
</file>

<file path=xl/styles.xml><?xml version="1.0" encoding="utf-8"?>
<styleSheet xmlns="http://schemas.openxmlformats.org/spreadsheetml/2006/main">
  <numFmts count="9">
    <numFmt numFmtId="164" formatCode="_-* #,##0_-;[Red]\-\ #,##0_-;_-* &quot;-&quot;_-;_-@_-"/>
    <numFmt numFmtId="165" formatCode="#,##0_ ;[Red]\-#,##0\ "/>
    <numFmt numFmtId="166" formatCode="_-* #,##0.0000_-;[Red]\-\ #,##0.0000_-;_-* &quot;-&quot;_-;_-@_-"/>
    <numFmt numFmtId="167" formatCode="_-* #,##0_\\U\S\D_-;\-* #,##0_\\U\S\D_-;_-* &quot;-&quot;_\\U\S\D_-;_-@_-"/>
    <numFmt numFmtId="168" formatCode="_-* #,##0_\\R\U\R_-;\-* #,##0_\\R\U\R_-;_-* &quot;-&quot;_\\R\U\R_-;_-@_-"/>
    <numFmt numFmtId="169" formatCode="#,##0.00_ ;[Red]\-#,##0.00\ "/>
    <numFmt numFmtId="170" formatCode="#,##0.000_ ;[Red]\-#,##0.000\ "/>
    <numFmt numFmtId="171" formatCode="_-[$₽-409]* #,##0_ ;_-[$₽-409]* \-#,##0\ ;_-[$₽-409]* &quot;-&quot;_ ;_-@_ "/>
    <numFmt numFmtId="172" formatCode="_-* #,##0.00\ &quot;zł&quot;_-;\-* #,##0.00\ &quot;zł&quot;_-;_-* &quot;-&quot;??\ &quot;zł&quot;_-;_-@_-"/>
  </numFmts>
  <fonts count="3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"/>
      <family val="2"/>
    </font>
    <font>
      <b/>
      <sz val="10"/>
      <color indexed="10"/>
      <name val="Arial Cyr"/>
      <charset val="204"/>
    </font>
    <font>
      <sz val="10"/>
      <color rgb="FF0000CC"/>
      <name val="Arial Cyr"/>
      <charset val="204"/>
    </font>
    <font>
      <b/>
      <sz val="10"/>
      <color theme="0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Arial"/>
      <family val="2"/>
      <charset val="204"/>
    </font>
    <font>
      <sz val="9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rgb="FF3333FF"/>
      <name val="Arial"/>
      <family val="2"/>
      <charset val="204"/>
    </font>
    <font>
      <u/>
      <sz val="9"/>
      <color rgb="FF3333FF"/>
      <name val="Arial"/>
      <family val="2"/>
      <charset val="204"/>
    </font>
    <font>
      <u/>
      <sz val="9.9"/>
      <color theme="10"/>
      <name val="Calibri"/>
      <family val="2"/>
      <charset val="204"/>
    </font>
    <font>
      <sz val="10"/>
      <name val="Arial"/>
      <family val="2"/>
      <charset val="204"/>
    </font>
    <font>
      <sz val="12"/>
      <name val="宋体"/>
      <charset val="134"/>
    </font>
    <font>
      <u/>
      <sz val="10"/>
      <color theme="10"/>
      <name val="Calibri"/>
      <family val="2"/>
      <charset val="204"/>
      <scheme val="minor"/>
    </font>
    <font>
      <u/>
      <sz val="14"/>
      <color theme="10"/>
      <name val="Arial Cyr"/>
      <charset val="204"/>
    </font>
    <font>
      <b/>
      <sz val="8"/>
      <name val="Arial Cyr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11" fillId="0" borderId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172" fontId="26" fillId="0" borderId="0" applyFont="0" applyFill="0" applyBorder="0" applyAlignment="0" applyProtection="0"/>
    <xf numFmtId="0" fontId="27" fillId="0" borderId="0"/>
  </cellStyleXfs>
  <cellXfs count="127">
    <xf numFmtId="0" fontId="0" fillId="0" borderId="0" xfId="0"/>
    <xf numFmtId="16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/>
    <xf numFmtId="165" fontId="6" fillId="0" borderId="0" xfId="0" applyNumberFormat="1" applyFont="1" applyFill="1"/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164" fontId="8" fillId="0" borderId="0" xfId="0" applyNumberFormat="1" applyFont="1" applyFill="1"/>
    <xf numFmtId="164" fontId="8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 applyAlignment="1">
      <alignment horizontal="center" vertical="center" wrapText="1"/>
    </xf>
    <xf numFmtId="164" fontId="9" fillId="0" borderId="1" xfId="0" applyNumberFormat="1" applyFont="1" applyFill="1" applyBorder="1"/>
    <xf numFmtId="164" fontId="9" fillId="0" borderId="1" xfId="0" applyNumberFormat="1" applyFont="1" applyFill="1" applyBorder="1" applyAlignment="1">
      <alignment horizontal="right"/>
    </xf>
    <xf numFmtId="164" fontId="9" fillId="0" borderId="0" xfId="0" applyNumberFormat="1" applyFont="1" applyFill="1"/>
    <xf numFmtId="164" fontId="5" fillId="0" borderId="0" xfId="0" applyNumberFormat="1" applyFont="1" applyFill="1" applyAlignment="1">
      <alignment horizontal="left" indent="1"/>
    </xf>
    <xf numFmtId="164" fontId="5" fillId="0" borderId="0" xfId="0" applyNumberFormat="1" applyFont="1" applyFill="1" applyAlignment="1">
      <alignment horizontal="right"/>
    </xf>
    <xf numFmtId="164" fontId="10" fillId="0" borderId="0" xfId="0" applyNumberFormat="1" applyFont="1" applyFill="1" applyAlignment="1">
      <alignment horizontal="left" indent="3"/>
    </xf>
    <xf numFmtId="164" fontId="10" fillId="0" borderId="0" xfId="0" applyNumberFormat="1" applyFont="1" applyFill="1" applyAlignment="1">
      <alignment horizontal="right"/>
    </xf>
    <xf numFmtId="164" fontId="10" fillId="0" borderId="0" xfId="0" applyNumberFormat="1" applyFont="1" applyFill="1"/>
    <xf numFmtId="164" fontId="0" fillId="0" borderId="0" xfId="0" applyNumberFormat="1" applyBorder="1" applyAlignment="1">
      <alignment horizontal="left" indent="2"/>
    </xf>
    <xf numFmtId="164" fontId="0" fillId="0" borderId="0" xfId="0" applyNumberFormat="1" applyFont="1" applyFill="1"/>
    <xf numFmtId="164" fontId="0" fillId="0" borderId="0" xfId="0" applyNumberFormat="1" applyFill="1" applyAlignment="1">
      <alignment horizontal="left" indent="2"/>
    </xf>
    <xf numFmtId="164" fontId="0" fillId="0" borderId="0" xfId="0" applyNumberFormat="1" applyFill="1" applyAlignment="1">
      <alignment horizontal="left" indent="1"/>
    </xf>
    <xf numFmtId="164" fontId="0" fillId="0" borderId="0" xfId="0" applyNumberFormat="1" applyFill="1"/>
    <xf numFmtId="166" fontId="5" fillId="0" borderId="0" xfId="0" applyNumberFormat="1" applyFont="1" applyFill="1" applyAlignment="1">
      <alignment horizontal="center"/>
    </xf>
    <xf numFmtId="164" fontId="0" fillId="0" borderId="0" xfId="0" applyNumberFormat="1" applyFill="1" applyBorder="1"/>
    <xf numFmtId="164" fontId="5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/>
    <xf numFmtId="0" fontId="9" fillId="0" borderId="0" xfId="0" applyFont="1"/>
    <xf numFmtId="167" fontId="6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164" fontId="9" fillId="2" borderId="1" xfId="0" applyNumberFormat="1" applyFont="1" applyFill="1" applyBorder="1"/>
    <xf numFmtId="0" fontId="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169" fontId="0" fillId="0" borderId="2" xfId="0" applyNumberFormat="1" applyFont="1" applyBorder="1" applyAlignment="1"/>
    <xf numFmtId="165" fontId="0" fillId="0" borderId="2" xfId="0" applyNumberFormat="1" applyFont="1" applyBorder="1" applyAlignment="1"/>
    <xf numFmtId="14" fontId="0" fillId="0" borderId="0" xfId="0" applyNumberFormat="1" applyAlignment="1">
      <alignment horizontal="left" wrapText="1"/>
    </xf>
    <xf numFmtId="165" fontId="0" fillId="0" borderId="2" xfId="0" applyNumberFormat="1" applyFont="1" applyFill="1" applyBorder="1" applyAlignment="1"/>
    <xf numFmtId="165" fontId="0" fillId="2" borderId="2" xfId="0" applyNumberFormat="1" applyFont="1" applyFill="1" applyBorder="1" applyAlignment="1"/>
    <xf numFmtId="0" fontId="13" fillId="0" borderId="5" xfId="0" applyFont="1" applyBorder="1" applyAlignment="1"/>
    <xf numFmtId="0" fontId="13" fillId="0" borderId="5" xfId="0" applyFont="1" applyBorder="1" applyAlignment="1">
      <alignment horizontal="center"/>
    </xf>
    <xf numFmtId="170" fontId="13" fillId="0" borderId="5" xfId="0" applyNumberFormat="1" applyFont="1" applyBorder="1" applyAlignment="1"/>
    <xf numFmtId="0" fontId="0" fillId="2" borderId="5" xfId="0" applyFont="1" applyFill="1" applyBorder="1" applyAlignment="1"/>
    <xf numFmtId="169" fontId="0" fillId="2" borderId="2" xfId="0" applyNumberFormat="1" applyFont="1" applyFill="1" applyBorder="1" applyAlignment="1"/>
    <xf numFmtId="14" fontId="14" fillId="3" borderId="0" xfId="0" applyNumberFormat="1" applyFont="1" applyFill="1"/>
    <xf numFmtId="0" fontId="0" fillId="2" borderId="0" xfId="0" applyFill="1"/>
    <xf numFmtId="171" fontId="9" fillId="0" borderId="2" xfId="0" applyNumberFormat="1" applyFont="1" applyFill="1" applyBorder="1" applyAlignment="1">
      <alignment vertical="center"/>
    </xf>
    <xf numFmtId="169" fontId="0" fillId="0" borderId="2" xfId="0" applyNumberFormat="1" applyFont="1" applyFill="1" applyBorder="1" applyAlignment="1"/>
    <xf numFmtId="169" fontId="13" fillId="0" borderId="2" xfId="0" applyNumberFormat="1" applyFont="1" applyFill="1" applyBorder="1" applyAlignment="1"/>
    <xf numFmtId="0" fontId="15" fillId="0" borderId="0" xfId="0" applyFont="1"/>
    <xf numFmtId="9" fontId="5" fillId="2" borderId="2" xfId="1" applyFont="1" applyFill="1" applyBorder="1" applyAlignment="1"/>
    <xf numFmtId="169" fontId="9" fillId="0" borderId="2" xfId="0" applyNumberFormat="1" applyFont="1" applyBorder="1" applyAlignment="1"/>
    <xf numFmtId="0" fontId="13" fillId="0" borderId="5" xfId="0" applyFont="1" applyFill="1" applyBorder="1" applyAlignment="1"/>
    <xf numFmtId="0" fontId="13" fillId="0" borderId="5" xfId="0" applyFont="1" applyFill="1" applyBorder="1" applyAlignment="1">
      <alignment horizontal="center"/>
    </xf>
    <xf numFmtId="170" fontId="13" fillId="0" borderId="5" xfId="0" applyNumberFormat="1" applyFont="1" applyFill="1" applyBorder="1" applyAlignment="1"/>
    <xf numFmtId="0" fontId="7" fillId="0" borderId="0" xfId="0" applyFont="1"/>
    <xf numFmtId="165" fontId="13" fillId="0" borderId="5" xfId="0" applyNumberFormat="1" applyFont="1" applyFill="1" applyBorder="1" applyAlignment="1"/>
    <xf numFmtId="165" fontId="0" fillId="0" borderId="0" xfId="0" applyNumberFormat="1" applyFont="1"/>
    <xf numFmtId="164" fontId="15" fillId="2" borderId="0" xfId="0" applyNumberFormat="1" applyFont="1" applyFill="1"/>
    <xf numFmtId="165" fontId="16" fillId="0" borderId="0" xfId="0" applyNumberFormat="1" applyFont="1" applyFill="1"/>
    <xf numFmtId="10" fontId="5" fillId="0" borderId="0" xfId="1" applyNumberFormat="1" applyFont="1" applyFill="1" applyAlignment="1">
      <alignment horizontal="right"/>
    </xf>
    <xf numFmtId="0" fontId="18" fillId="0" borderId="0" xfId="6" applyFont="1"/>
    <xf numFmtId="165" fontId="19" fillId="0" borderId="0" xfId="7" applyNumberFormat="1" applyFont="1" applyAlignment="1">
      <alignment horizontal="left" vertical="center"/>
    </xf>
    <xf numFmtId="169" fontId="19" fillId="0" borderId="0" xfId="7" applyNumberFormat="1" applyFont="1" applyAlignment="1">
      <alignment horizontal="center" vertical="center"/>
    </xf>
    <xf numFmtId="165" fontId="19" fillId="0" borderId="0" xfId="7" applyNumberFormat="1" applyFont="1" applyAlignment="1">
      <alignment horizontal="center" vertical="center"/>
    </xf>
    <xf numFmtId="165" fontId="19" fillId="0" borderId="0" xfId="7" applyNumberFormat="1" applyFont="1" applyAlignment="1">
      <alignment horizontal="left" vertical="center" wrapText="1"/>
    </xf>
    <xf numFmtId="169" fontId="19" fillId="0" borderId="0" xfId="7" applyNumberFormat="1" applyFont="1" applyAlignment="1">
      <alignment horizontal="center" vertical="center" wrapText="1"/>
    </xf>
    <xf numFmtId="165" fontId="19" fillId="0" borderId="0" xfId="7" applyNumberFormat="1" applyFont="1" applyAlignment="1">
      <alignment horizontal="center" vertical="center" wrapText="1"/>
    </xf>
    <xf numFmtId="165" fontId="20" fillId="0" borderId="0" xfId="7" applyNumberFormat="1" applyFont="1" applyAlignment="1">
      <alignment horizontal="left" vertical="center"/>
    </xf>
    <xf numFmtId="169" fontId="21" fillId="0" borderId="0" xfId="7" applyNumberFormat="1" applyFont="1" applyAlignment="1">
      <alignment horizontal="center" vertical="center"/>
    </xf>
    <xf numFmtId="165" fontId="21" fillId="0" borderId="0" xfId="7" applyNumberFormat="1" applyFont="1" applyAlignment="1">
      <alignment horizontal="center" vertical="center"/>
    </xf>
    <xf numFmtId="0" fontId="19" fillId="2" borderId="0" xfId="7" applyFont="1" applyFill="1"/>
    <xf numFmtId="0" fontId="19" fillId="0" borderId="0" xfId="7" applyFont="1"/>
    <xf numFmtId="0" fontId="22" fillId="0" borderId="0" xfId="7" applyFont="1"/>
    <xf numFmtId="0" fontId="23" fillId="0" borderId="0" xfId="7" applyFont="1"/>
    <xf numFmtId="0" fontId="24" fillId="0" borderId="0" xfId="7" applyFont="1"/>
    <xf numFmtId="0" fontId="2" fillId="0" borderId="0" xfId="7" applyAlignment="1">
      <alignment vertical="top"/>
    </xf>
    <xf numFmtId="0" fontId="2" fillId="0" borderId="0" xfId="7" applyAlignment="1">
      <alignment vertical="top" wrapText="1"/>
    </xf>
    <xf numFmtId="0" fontId="2" fillId="0" borderId="0" xfId="7"/>
    <xf numFmtId="0" fontId="17" fillId="0" borderId="0" xfId="6"/>
    <xf numFmtId="0" fontId="29" fillId="0" borderId="0" xfId="6" applyFont="1"/>
    <xf numFmtId="165" fontId="20" fillId="0" borderId="0" xfId="0" applyNumberFormat="1" applyFont="1" applyAlignment="1">
      <alignment horizontal="left" vertical="center"/>
    </xf>
    <xf numFmtId="9" fontId="13" fillId="0" borderId="2" xfId="1" applyFont="1" applyFill="1" applyBorder="1" applyAlignment="1"/>
    <xf numFmtId="14" fontId="7" fillId="0" borderId="0" xfId="0" quotePrefix="1" applyNumberFormat="1" applyFont="1" applyAlignment="1">
      <alignment horizontal="center" vertical="center"/>
    </xf>
    <xf numFmtId="14" fontId="7" fillId="0" borderId="0" xfId="0" quotePrefix="1" applyNumberFormat="1" applyFont="1" applyAlignment="1">
      <alignment horizontal="center" vertical="center" wrapText="1"/>
    </xf>
    <xf numFmtId="14" fontId="0" fillId="0" borderId="0" xfId="0" applyNumberFormat="1" applyFont="1" applyFill="1" applyAlignment="1">
      <alignment horizontal="left" vertical="center"/>
    </xf>
    <xf numFmtId="165" fontId="9" fillId="0" borderId="2" xfId="0" applyNumberFormat="1" applyFont="1" applyFill="1" applyBorder="1" applyAlignment="1">
      <alignment vertical="center"/>
    </xf>
    <xf numFmtId="164" fontId="9" fillId="2" borderId="0" xfId="0" applyNumberFormat="1" applyFont="1" applyFill="1" applyAlignment="1">
      <alignment horizontal="center" vertical="center" wrapText="1"/>
    </xf>
    <xf numFmtId="171" fontId="9" fillId="2" borderId="2" xfId="0" applyNumberFormat="1" applyFont="1" applyFill="1" applyBorder="1" applyAlignment="1">
      <alignment vertical="center"/>
    </xf>
    <xf numFmtId="164" fontId="5" fillId="2" borderId="0" xfId="0" applyNumberFormat="1" applyFont="1" applyFill="1" applyAlignment="1">
      <alignment horizontal="right"/>
    </xf>
    <xf numFmtId="0" fontId="0" fillId="2" borderId="5" xfId="0" applyFill="1" applyBorder="1" applyAlignment="1"/>
    <xf numFmtId="0" fontId="28" fillId="6" borderId="3" xfId="6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0" fontId="30" fillId="6" borderId="3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28" fillId="6" borderId="2" xfId="6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170" fontId="0" fillId="2" borderId="2" xfId="0" applyNumberFormat="1" applyFont="1" applyFill="1" applyBorder="1" applyAlignment="1"/>
    <xf numFmtId="0" fontId="30" fillId="6" borderId="4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0" borderId="2" xfId="0" applyFont="1" applyBorder="1"/>
    <xf numFmtId="165" fontId="9" fillId="0" borderId="2" xfId="0" applyNumberFormat="1" applyFont="1" applyBorder="1"/>
    <xf numFmtId="165" fontId="9" fillId="4" borderId="2" xfId="0" applyNumberFormat="1" applyFont="1" applyFill="1" applyBorder="1"/>
    <xf numFmtId="165" fontId="9" fillId="5" borderId="2" xfId="0" applyNumberFormat="1" applyFont="1" applyFill="1" applyBorder="1"/>
    <xf numFmtId="0" fontId="0" fillId="0" borderId="2" xfId="0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"/>
    </xf>
    <xf numFmtId="170" fontId="13" fillId="0" borderId="2" xfId="0" applyNumberFormat="1" applyFont="1" applyBorder="1" applyAlignment="1"/>
    <xf numFmtId="165" fontId="13" fillId="0" borderId="2" xfId="0" applyNumberFormat="1" applyFont="1" applyFill="1" applyBorder="1" applyAlignment="1"/>
    <xf numFmtId="169" fontId="13" fillId="0" borderId="2" xfId="0" applyNumberFormat="1" applyFont="1" applyBorder="1" applyAlignment="1"/>
    <xf numFmtId="0" fontId="30" fillId="6" borderId="5" xfId="0" applyFont="1" applyFill="1" applyBorder="1" applyAlignment="1">
      <alignment horizontal="center" vertical="center" wrapText="1"/>
    </xf>
    <xf numFmtId="165" fontId="9" fillId="7" borderId="2" xfId="0" applyNumberFormat="1" applyFont="1" applyFill="1" applyBorder="1"/>
    <xf numFmtId="10" fontId="5" fillId="2" borderId="2" xfId="1" applyNumberFormat="1" applyFont="1" applyFill="1" applyBorder="1" applyAlignment="1"/>
    <xf numFmtId="0" fontId="1" fillId="0" borderId="0" xfId="7" applyFont="1" applyAlignment="1">
      <alignment vertical="top" wrapText="1"/>
    </xf>
    <xf numFmtId="14" fontId="9" fillId="0" borderId="0" xfId="0" applyNumberFormat="1" applyFont="1" applyAlignment="1">
      <alignment horizontal="center"/>
    </xf>
    <xf numFmtId="169" fontId="9" fillId="0" borderId="2" xfId="0" applyNumberFormat="1" applyFont="1" applyBorder="1"/>
  </cellXfs>
  <cellStyles count="11">
    <cellStyle name="Гиперссылка" xfId="6" builtinId="8"/>
    <cellStyle name="Гиперссылка 2" xfId="8"/>
    <cellStyle name="Денежный 2" xfId="9"/>
    <cellStyle name="Обычный" xfId="0" builtinId="0"/>
    <cellStyle name="Обычный 2" xfId="2"/>
    <cellStyle name="Обычный 2 2" xfId="4"/>
    <cellStyle name="Обычный 3" xfId="3"/>
    <cellStyle name="Обычный 4" xfId="7"/>
    <cellStyle name="Процентный" xfId="1" builtinId="5"/>
    <cellStyle name="Процентный 2" xfId="5"/>
    <cellStyle name="常规_2004.05.08做样板" xfId="10"/>
  </cellStyles>
  <dxfs count="0"/>
  <tableStyles count="0" defaultTableStyle="TableStyleMedium9" defaultPivotStyle="PivotStyleLight16"/>
  <colors>
    <mruColors>
      <color rgb="FF0000CC"/>
      <color rgb="FFFFFFCC"/>
      <color rgb="FFFF99FF"/>
      <color rgb="FFCC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A16"/>
  <sheetViews>
    <sheetView showGridLines="0" tabSelected="1" zoomScaleNormal="100" workbookViewId="0">
      <selection activeCell="C5" sqref="C5"/>
    </sheetView>
  </sheetViews>
  <sheetFormatPr defaultRowHeight="12.75"/>
  <sheetData>
    <row r="2" spans="1:1" ht="18">
      <c r="A2" s="88" t="s">
        <v>43</v>
      </c>
    </row>
    <row r="4" spans="1:1" ht="15">
      <c r="A4" s="86" t="s">
        <v>44</v>
      </c>
    </row>
    <row r="5" spans="1:1" ht="15">
      <c r="A5" s="86" t="s">
        <v>49</v>
      </c>
    </row>
    <row r="7" spans="1:1" ht="15">
      <c r="A7" s="86" t="s">
        <v>89</v>
      </c>
    </row>
    <row r="10" spans="1:1">
      <c r="A10" t="s">
        <v>56</v>
      </c>
    </row>
    <row r="11" spans="1:1" ht="15">
      <c r="A11" s="86" t="s">
        <v>52</v>
      </c>
    </row>
    <row r="12" spans="1:1" ht="15">
      <c r="A12" s="86" t="s">
        <v>53</v>
      </c>
    </row>
    <row r="13" spans="1:1" ht="15">
      <c r="A13" s="86" t="s">
        <v>54</v>
      </c>
    </row>
    <row r="14" spans="1:1" ht="15">
      <c r="A14" s="86" t="s">
        <v>34</v>
      </c>
    </row>
    <row r="15" spans="1:1" ht="15">
      <c r="A15" s="86" t="s">
        <v>55</v>
      </c>
    </row>
    <row r="16" spans="1:1" ht="15">
      <c r="A16" s="86" t="s">
        <v>72</v>
      </c>
    </row>
  </sheetData>
  <hyperlinks>
    <hyperlink ref="A4" location="'Условные обозначения'!A1" display="Условные обозначения"/>
    <hyperlink ref="A5" location="'Термины и понятия'!A1" display="Термины и понятия"/>
    <hyperlink ref="A11" location="'Курсы валют'!A1" display="Курсы валют"/>
    <hyperlink ref="A12" location="'Прайс-лист производителя'!A1" display="Прайс-лист производителя"/>
    <hyperlink ref="A13" location="Логистика!A1" display="Логистика"/>
    <hyperlink ref="A14" location="'Итоговая себестоимость'!A1" display="Итоговая себестоимость"/>
    <hyperlink ref="A15" location="'Прайс-лист и выручка'!A1" display="Прайс-лист и выручка"/>
    <hyperlink ref="A16" location="'Косвенные расходы'!A1" display="Косвенные расходы"/>
    <hyperlink ref="A7" location="БДР!A1" display="Бюджет доходов и расходов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6"/>
  <sheetViews>
    <sheetView showGridLines="0" zoomScaleNormal="100" workbookViewId="0">
      <selection activeCell="C5" sqref="C5"/>
    </sheetView>
  </sheetViews>
  <sheetFormatPr defaultRowHeight="12.75"/>
  <cols>
    <col min="1" max="1" width="3.28515625" style="33" customWidth="1"/>
    <col min="2" max="2" width="44.5703125" style="33" bestFit="1" customWidth="1"/>
    <col min="3" max="4" width="15.140625" style="33" customWidth="1"/>
    <col min="5" max="5" width="16.140625" style="33" customWidth="1"/>
    <col min="6" max="6" width="17.42578125" style="33" customWidth="1"/>
    <col min="7" max="16384" width="9.140625" style="33"/>
  </cols>
  <sheetData>
    <row r="1" spans="1:6" ht="15.75" customHeight="1">
      <c r="B1" s="56" t="s">
        <v>72</v>
      </c>
    </row>
    <row r="2" spans="1:6">
      <c r="A2" s="35"/>
      <c r="B2" s="34"/>
      <c r="C2" s="34"/>
      <c r="D2" s="34"/>
      <c r="E2" s="34"/>
      <c r="F2" s="34"/>
    </row>
    <row r="3" spans="1:6" s="62" customFormat="1" ht="45">
      <c r="B3" s="100" t="s">
        <v>73</v>
      </c>
      <c r="C3" s="103" t="s">
        <v>114</v>
      </c>
      <c r="D3" s="103" t="s">
        <v>79</v>
      </c>
      <c r="E3" s="103" t="s">
        <v>115</v>
      </c>
      <c r="F3" s="103" t="s">
        <v>116</v>
      </c>
    </row>
    <row r="4" spans="1:6" s="62" customFormat="1" ht="21.75" customHeight="1">
      <c r="B4" s="100">
        <v>1</v>
      </c>
      <c r="C4" s="103">
        <v>2</v>
      </c>
      <c r="D4" s="103">
        <v>3</v>
      </c>
      <c r="E4" s="103">
        <v>4</v>
      </c>
      <c r="F4" s="103">
        <v>4</v>
      </c>
    </row>
    <row r="5" spans="1:6">
      <c r="B5" s="97" t="s">
        <v>36</v>
      </c>
      <c r="C5" s="54">
        <f>IF(E5=0,0,D5/E5*F5)</f>
        <v>30000</v>
      </c>
      <c r="D5" s="50">
        <v>100000</v>
      </c>
      <c r="E5" s="50">
        <v>40000</v>
      </c>
      <c r="F5" s="55">
        <f>Логистика!$F$15</f>
        <v>12000</v>
      </c>
    </row>
    <row r="6" spans="1:6">
      <c r="B6" s="97" t="s">
        <v>37</v>
      </c>
      <c r="C6" s="54">
        <f t="shared" ref="C6:C15" si="0">IF(E6=0,0,D6/E6*F6)</f>
        <v>0</v>
      </c>
      <c r="D6" s="50"/>
      <c r="E6" s="54">
        <f>$E$5</f>
        <v>40000</v>
      </c>
      <c r="F6" s="55">
        <f>Логистика!$F$15</f>
        <v>12000</v>
      </c>
    </row>
    <row r="7" spans="1:6">
      <c r="B7" s="49" t="s">
        <v>38</v>
      </c>
      <c r="C7" s="54">
        <f t="shared" si="0"/>
        <v>0</v>
      </c>
      <c r="D7" s="50"/>
      <c r="E7" s="54">
        <f t="shared" ref="E7:E15" si="1">$E$5</f>
        <v>40000</v>
      </c>
      <c r="F7" s="55">
        <f>Логистика!$F$15</f>
        <v>12000</v>
      </c>
    </row>
    <row r="8" spans="1:6">
      <c r="B8" s="49" t="s">
        <v>39</v>
      </c>
      <c r="C8" s="54">
        <f t="shared" si="0"/>
        <v>0</v>
      </c>
      <c r="D8" s="50"/>
      <c r="E8" s="54">
        <f t="shared" si="1"/>
        <v>40000</v>
      </c>
      <c r="F8" s="55">
        <f>Логистика!$F$15</f>
        <v>12000</v>
      </c>
    </row>
    <row r="9" spans="1:6">
      <c r="B9" s="97" t="s">
        <v>121</v>
      </c>
      <c r="C9" s="54">
        <f t="shared" si="0"/>
        <v>3000</v>
      </c>
      <c r="D9" s="50">
        <v>10000</v>
      </c>
      <c r="E9" s="54">
        <f t="shared" si="1"/>
        <v>40000</v>
      </c>
      <c r="F9" s="55">
        <f>Логистика!$F$15</f>
        <v>12000</v>
      </c>
    </row>
    <row r="10" spans="1:6">
      <c r="B10" s="49" t="s">
        <v>40</v>
      </c>
      <c r="C10" s="54">
        <f t="shared" si="0"/>
        <v>0</v>
      </c>
      <c r="D10" s="50"/>
      <c r="E10" s="54">
        <f t="shared" si="1"/>
        <v>40000</v>
      </c>
      <c r="F10" s="55">
        <f>Логистика!$F$15</f>
        <v>12000</v>
      </c>
    </row>
    <row r="11" spans="1:6">
      <c r="B11" s="49" t="s">
        <v>4</v>
      </c>
      <c r="C11" s="54">
        <f t="shared" si="0"/>
        <v>0</v>
      </c>
      <c r="D11" s="50"/>
      <c r="E11" s="54">
        <f t="shared" si="1"/>
        <v>40000</v>
      </c>
      <c r="F11" s="55">
        <f>Логистика!$F$15</f>
        <v>12000</v>
      </c>
    </row>
    <row r="12" spans="1:6">
      <c r="B12" s="97" t="s">
        <v>122</v>
      </c>
      <c r="C12" s="54">
        <f t="shared" si="0"/>
        <v>0</v>
      </c>
      <c r="D12" s="50"/>
      <c r="E12" s="54">
        <f t="shared" si="1"/>
        <v>40000</v>
      </c>
      <c r="F12" s="55">
        <f>Логистика!$F$15</f>
        <v>12000</v>
      </c>
    </row>
    <row r="13" spans="1:6">
      <c r="B13" s="49" t="s">
        <v>5</v>
      </c>
      <c r="C13" s="54">
        <f t="shared" si="0"/>
        <v>0</v>
      </c>
      <c r="D13" s="50"/>
      <c r="E13" s="54">
        <f t="shared" si="1"/>
        <v>40000</v>
      </c>
      <c r="F13" s="55">
        <f>Логистика!$F$15</f>
        <v>12000</v>
      </c>
    </row>
    <row r="14" spans="1:6">
      <c r="B14" s="97" t="s">
        <v>123</v>
      </c>
      <c r="C14" s="54">
        <f t="shared" si="0"/>
        <v>0</v>
      </c>
      <c r="D14" s="50"/>
      <c r="E14" s="54">
        <f t="shared" si="1"/>
        <v>40000</v>
      </c>
      <c r="F14" s="55">
        <f>Логистика!$F$15</f>
        <v>12000</v>
      </c>
    </row>
    <row r="15" spans="1:6">
      <c r="B15" s="97" t="s">
        <v>6</v>
      </c>
      <c r="C15" s="54">
        <f t="shared" si="0"/>
        <v>0</v>
      </c>
      <c r="D15" s="50"/>
      <c r="E15" s="54">
        <f t="shared" si="1"/>
        <v>40000</v>
      </c>
      <c r="F15" s="55">
        <f>Логистика!$F$15</f>
        <v>12000</v>
      </c>
    </row>
    <row r="16" spans="1:6" s="29" customFormat="1">
      <c r="B16" s="111" t="s">
        <v>33</v>
      </c>
      <c r="C16" s="126">
        <f>SUM(C5:C15)</f>
        <v>33000</v>
      </c>
      <c r="D16" s="126">
        <f>SUM(D5:D15)</f>
        <v>110000</v>
      </c>
      <c r="E16" s="126">
        <f>E5</f>
        <v>40000</v>
      </c>
      <c r="F16" s="126">
        <f>F5</f>
        <v>12000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"/>
  <sheetViews>
    <sheetView showGridLines="0" zoomScaleNormal="100" workbookViewId="0">
      <selection activeCell="B12" sqref="B12"/>
    </sheetView>
  </sheetViews>
  <sheetFormatPr defaultColWidth="8.85546875" defaultRowHeight="14.25"/>
  <cols>
    <col min="1" max="1" width="10" style="79" bestFit="1" customWidth="1"/>
    <col min="2" max="2" width="8.85546875" style="79"/>
    <col min="3" max="16384" width="8.85546875" style="80"/>
  </cols>
  <sheetData>
    <row r="1" spans="1:8" s="71" customFormat="1" ht="12">
      <c r="A1" s="68" t="s">
        <v>43</v>
      </c>
      <c r="B1" s="69"/>
      <c r="C1" s="70"/>
      <c r="D1" s="70"/>
      <c r="E1" s="70"/>
      <c r="F1" s="70"/>
      <c r="G1" s="70"/>
      <c r="H1" s="70"/>
    </row>
    <row r="2" spans="1:8" s="74" customFormat="1" ht="12">
      <c r="A2" s="72"/>
      <c r="B2" s="72"/>
      <c r="C2" s="73"/>
      <c r="D2" s="73"/>
      <c r="E2" s="73"/>
      <c r="F2" s="73"/>
      <c r="G2" s="73"/>
      <c r="H2" s="73"/>
    </row>
    <row r="3" spans="1:8" s="77" customFormat="1" ht="20.25">
      <c r="A3" s="75" t="s">
        <v>44</v>
      </c>
      <c r="B3" s="69"/>
      <c r="C3" s="76"/>
      <c r="D3" s="76"/>
      <c r="E3" s="76"/>
      <c r="F3" s="76"/>
      <c r="G3" s="76"/>
      <c r="H3" s="76"/>
    </row>
    <row r="4" spans="1:8" s="74" customFormat="1" ht="12">
      <c r="A4" s="72"/>
      <c r="B4" s="72"/>
      <c r="C4" s="73"/>
      <c r="D4" s="73"/>
      <c r="E4" s="73"/>
      <c r="F4" s="73"/>
      <c r="G4" s="73"/>
      <c r="H4" s="73"/>
    </row>
    <row r="5" spans="1:8">
      <c r="A5" s="78"/>
      <c r="B5" s="79" t="s">
        <v>45</v>
      </c>
    </row>
    <row r="6" spans="1:8">
      <c r="A6" s="81" t="s">
        <v>46</v>
      </c>
      <c r="B6" s="79" t="s">
        <v>47</v>
      </c>
    </row>
    <row r="7" spans="1:8">
      <c r="A7" s="82" t="s">
        <v>46</v>
      </c>
      <c r="B7" s="79" t="s">
        <v>48</v>
      </c>
    </row>
  </sheetData>
  <hyperlinks>
    <hyperlink ref="A1" location="Содержание!A2" display="Содержание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9"/>
  <sheetViews>
    <sheetView showGridLines="0" zoomScaleNormal="100" workbookViewId="0">
      <selection activeCell="C5" sqref="C5"/>
    </sheetView>
  </sheetViews>
  <sheetFormatPr defaultRowHeight="15"/>
  <cols>
    <col min="1" max="1" width="33.42578125" style="85" customWidth="1"/>
    <col min="2" max="2" width="86.140625" style="85" customWidth="1"/>
    <col min="3" max="16384" width="9.140625" style="85"/>
  </cols>
  <sheetData>
    <row r="1" spans="1:8" s="71" customFormat="1" ht="12">
      <c r="A1" s="68" t="s">
        <v>43</v>
      </c>
      <c r="B1" s="69"/>
      <c r="C1" s="70"/>
      <c r="D1" s="70"/>
      <c r="E1" s="70"/>
      <c r="F1" s="70"/>
      <c r="G1" s="70"/>
      <c r="H1" s="70"/>
    </row>
    <row r="2" spans="1:8" s="74" customFormat="1" ht="12">
      <c r="A2" s="72"/>
      <c r="B2" s="72"/>
      <c r="C2" s="73"/>
      <c r="D2" s="73"/>
      <c r="E2" s="73"/>
      <c r="F2" s="73"/>
      <c r="G2" s="73"/>
      <c r="H2" s="73"/>
    </row>
    <row r="3" spans="1:8" s="77" customFormat="1" ht="20.25">
      <c r="A3" s="75" t="s">
        <v>49</v>
      </c>
      <c r="B3" s="69"/>
      <c r="C3" s="76"/>
      <c r="D3" s="76"/>
      <c r="E3" s="76"/>
      <c r="F3" s="76"/>
      <c r="G3" s="76"/>
      <c r="H3" s="76"/>
    </row>
    <row r="4" spans="1:8" s="74" customFormat="1" ht="12">
      <c r="A4" s="72"/>
      <c r="B4" s="72"/>
      <c r="C4" s="73"/>
      <c r="D4" s="73"/>
      <c r="E4" s="73"/>
      <c r="F4" s="73"/>
      <c r="G4" s="73"/>
      <c r="H4" s="73"/>
    </row>
    <row r="5" spans="1:8" s="83" customFormat="1">
      <c r="A5" s="83" t="s">
        <v>50</v>
      </c>
      <c r="B5" s="84" t="s">
        <v>120</v>
      </c>
    </row>
    <row r="6" spans="1:8" s="83" customFormat="1" ht="30">
      <c r="A6" s="83" t="s">
        <v>34</v>
      </c>
      <c r="B6" s="84" t="s">
        <v>119</v>
      </c>
    </row>
    <row r="7" spans="1:8" s="83" customFormat="1" ht="120">
      <c r="A7" s="83" t="s">
        <v>66</v>
      </c>
      <c r="B7" s="124" t="s">
        <v>118</v>
      </c>
    </row>
    <row r="8" spans="1:8" s="83" customFormat="1">
      <c r="B8" s="84"/>
    </row>
    <row r="9" spans="1:8" s="83" customFormat="1">
      <c r="B9" s="84"/>
    </row>
    <row r="10" spans="1:8" s="83" customFormat="1">
      <c r="B10" s="84"/>
    </row>
    <row r="11" spans="1:8" s="83" customFormat="1">
      <c r="B11" s="84"/>
    </row>
    <row r="12" spans="1:8" s="83" customFormat="1">
      <c r="B12" s="84"/>
    </row>
    <row r="13" spans="1:8" s="83" customFormat="1">
      <c r="B13" s="84"/>
    </row>
    <row r="14" spans="1:8" s="83" customFormat="1">
      <c r="B14" s="84"/>
    </row>
    <row r="15" spans="1:8" s="83" customFormat="1">
      <c r="B15" s="84"/>
    </row>
    <row r="16" spans="1:8" s="83" customFormat="1">
      <c r="B16" s="84"/>
    </row>
    <row r="17" spans="2:2" s="83" customFormat="1">
      <c r="B17" s="84"/>
    </row>
    <row r="18" spans="2:2" s="83" customFormat="1">
      <c r="B18" s="84"/>
    </row>
    <row r="19" spans="2:2" s="83" customFormat="1">
      <c r="B19" s="84"/>
    </row>
    <row r="20" spans="2:2" s="83" customFormat="1">
      <c r="B20" s="84"/>
    </row>
    <row r="21" spans="2:2" s="83" customFormat="1">
      <c r="B21" s="84"/>
    </row>
    <row r="22" spans="2:2" s="83" customFormat="1">
      <c r="B22" s="84"/>
    </row>
    <row r="23" spans="2:2" s="83" customFormat="1">
      <c r="B23" s="84"/>
    </row>
    <row r="24" spans="2:2" s="83" customFormat="1">
      <c r="B24" s="84"/>
    </row>
    <row r="25" spans="2:2" s="83" customFormat="1">
      <c r="B25" s="84"/>
    </row>
    <row r="26" spans="2:2" s="83" customFormat="1">
      <c r="B26" s="84"/>
    </row>
    <row r="27" spans="2:2" s="83" customFormat="1">
      <c r="B27" s="84"/>
    </row>
    <row r="28" spans="2:2" s="83" customFormat="1">
      <c r="B28" s="84"/>
    </row>
    <row r="29" spans="2:2" s="83" customFormat="1">
      <c r="B29" s="84"/>
    </row>
    <row r="30" spans="2:2" s="83" customFormat="1">
      <c r="B30" s="84"/>
    </row>
    <row r="31" spans="2:2" s="83" customFormat="1">
      <c r="B31" s="84"/>
    </row>
    <row r="32" spans="2:2" s="83" customFormat="1">
      <c r="B32" s="84"/>
    </row>
    <row r="33" spans="2:2" s="83" customFormat="1">
      <c r="B33" s="84"/>
    </row>
    <row r="34" spans="2:2" s="83" customFormat="1">
      <c r="B34" s="84"/>
    </row>
    <row r="35" spans="2:2" s="83" customFormat="1">
      <c r="B35" s="84"/>
    </row>
    <row r="36" spans="2:2" s="83" customFormat="1">
      <c r="B36" s="84"/>
    </row>
    <row r="37" spans="2:2" s="83" customFormat="1">
      <c r="B37" s="84"/>
    </row>
    <row r="38" spans="2:2" s="83" customFormat="1">
      <c r="B38" s="84"/>
    </row>
    <row r="39" spans="2:2" s="83" customFormat="1">
      <c r="B39" s="84"/>
    </row>
  </sheetData>
  <hyperlinks>
    <hyperlink ref="A1" location="Содержание!A2" display="Содержание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J82"/>
  <sheetViews>
    <sheetView showGridLines="0" topLeftCell="A35" zoomScaleNormal="100" workbookViewId="0">
      <selection activeCell="C5" sqref="C5"/>
    </sheetView>
  </sheetViews>
  <sheetFormatPr defaultColWidth="9.140625" defaultRowHeight="12.75"/>
  <cols>
    <col min="1" max="1" width="67" style="4" bestFit="1" customWidth="1"/>
    <col min="2" max="2" width="12.85546875" style="5" bestFit="1" customWidth="1"/>
    <col min="3" max="9" width="9.140625" style="4"/>
    <col min="10" max="10" width="9.5703125" style="4" bestFit="1" customWidth="1"/>
    <col min="11" max="16384" width="9.140625" style="4"/>
  </cols>
  <sheetData>
    <row r="1" spans="1:2" s="2" customFormat="1" ht="18">
      <c r="A1" s="65" t="s">
        <v>117</v>
      </c>
      <c r="B1" s="1"/>
    </row>
    <row r="2" spans="1:2" s="3" customFormat="1" ht="18">
      <c r="A2" s="66" t="s">
        <v>89</v>
      </c>
    </row>
    <row r="4" spans="1:2" s="6" customFormat="1">
      <c r="B4" s="7"/>
    </row>
    <row r="5" spans="1:2" s="8" customFormat="1" ht="35.25" customHeight="1">
      <c r="A5" s="8" t="s">
        <v>0</v>
      </c>
      <c r="B5" s="94" t="s">
        <v>51</v>
      </c>
    </row>
    <row r="6" spans="1:2" s="9" customFormat="1">
      <c r="B6" s="10"/>
    </row>
    <row r="7" spans="1:2" s="13" customFormat="1" ht="18.75" customHeight="1">
      <c r="A7" s="11" t="s">
        <v>1</v>
      </c>
      <c r="B7" s="12">
        <f>B8</f>
        <v>5706293.7062937049</v>
      </c>
    </row>
    <row r="8" spans="1:2" ht="15.75" customHeight="1">
      <c r="A8" s="22" t="s">
        <v>35</v>
      </c>
      <c r="B8" s="15">
        <f>SUM(B9:B19)</f>
        <v>5706293.7062937049</v>
      </c>
    </row>
    <row r="9" spans="1:2" s="18" customFormat="1" ht="12">
      <c r="A9" s="16" t="str">
        <f>'Прайс-лист производителя'!B6</f>
        <v>SKU 1</v>
      </c>
      <c r="B9" s="17">
        <f>'Прайс-лист и выручка'!L5</f>
        <v>5706293.7062937049</v>
      </c>
    </row>
    <row r="10" spans="1:2" s="18" customFormat="1" ht="12">
      <c r="A10" s="16" t="str">
        <f>'Прайс-лист производителя'!B7</f>
        <v>SKU 2</v>
      </c>
      <c r="B10" s="17">
        <f>'Прайс-лист и выручка'!L6</f>
        <v>0</v>
      </c>
    </row>
    <row r="11" spans="1:2" s="18" customFormat="1" ht="12">
      <c r="A11" s="16" t="str">
        <f>'Прайс-лист производителя'!B8</f>
        <v>SKU 3</v>
      </c>
      <c r="B11" s="17">
        <f>'Прайс-лист и выручка'!L7</f>
        <v>0</v>
      </c>
    </row>
    <row r="12" spans="1:2" s="18" customFormat="1" ht="12">
      <c r="A12" s="16" t="str">
        <f>'Прайс-лист производителя'!B9</f>
        <v>SKU 4</v>
      </c>
      <c r="B12" s="17">
        <f>'Прайс-лист и выручка'!L8</f>
        <v>0</v>
      </c>
    </row>
    <row r="13" spans="1:2" s="18" customFormat="1" ht="12">
      <c r="A13" s="16" t="str">
        <f>'Прайс-лист производителя'!B10</f>
        <v>SKU 5</v>
      </c>
      <c r="B13" s="17">
        <f>'Прайс-лист и выручка'!L9</f>
        <v>0</v>
      </c>
    </row>
    <row r="14" spans="1:2" s="18" customFormat="1" ht="12">
      <c r="A14" s="16" t="str">
        <f>'Прайс-лист производителя'!B11</f>
        <v>SKU 6</v>
      </c>
      <c r="B14" s="17">
        <f>'Прайс-лист и выручка'!L10</f>
        <v>0</v>
      </c>
    </row>
    <row r="15" spans="1:2" s="18" customFormat="1" ht="12">
      <c r="A15" s="16" t="str">
        <f>'Прайс-лист производителя'!B12</f>
        <v>SKU 7</v>
      </c>
      <c r="B15" s="17">
        <f>'Прайс-лист и выручка'!L11</f>
        <v>0</v>
      </c>
    </row>
    <row r="16" spans="1:2" s="18" customFormat="1" ht="12">
      <c r="A16" s="16" t="str">
        <f>'Прайс-лист производителя'!B13</f>
        <v>SKU 8</v>
      </c>
      <c r="B16" s="17">
        <f>'Прайс-лист и выручка'!L12</f>
        <v>0</v>
      </c>
    </row>
    <row r="17" spans="1:10" s="18" customFormat="1" ht="12">
      <c r="A17" s="16" t="str">
        <f>'Прайс-лист производителя'!B14</f>
        <v>SKU 9</v>
      </c>
      <c r="B17" s="17">
        <f>'Прайс-лист и выручка'!L13</f>
        <v>0</v>
      </c>
    </row>
    <row r="18" spans="1:10" s="18" customFormat="1" ht="12">
      <c r="A18" s="16" t="str">
        <f>'Прайс-лист производителя'!B15</f>
        <v>SKU 10</v>
      </c>
      <c r="B18" s="17">
        <f>'Прайс-лист и выручка'!L14</f>
        <v>0</v>
      </c>
    </row>
    <row r="19" spans="1:10" s="18" customFormat="1" ht="12">
      <c r="A19" s="16" t="str">
        <f>'Прайс-лист производителя'!B16</f>
        <v>SKU 11</v>
      </c>
      <c r="B19" s="17">
        <f>'Прайс-лист и выручка'!L15</f>
        <v>0</v>
      </c>
    </row>
    <row r="20" spans="1:10" s="18" customFormat="1" ht="12">
      <c r="A20" s="16" t="str">
        <f>'Прайс-лист производителя'!B17</f>
        <v>SKU 12</v>
      </c>
      <c r="B20" s="17">
        <f>'Прайс-лист и выручка'!L16</f>
        <v>0</v>
      </c>
    </row>
    <row r="21" spans="1:10" s="13" customFormat="1" ht="18.75" customHeight="1">
      <c r="A21" s="11" t="s">
        <v>2</v>
      </c>
      <c r="B21" s="12">
        <f>SUM(B23:B34)</f>
        <v>3957254.4923076918</v>
      </c>
      <c r="J21" s="18"/>
    </row>
    <row r="22" spans="1:10" s="13" customFormat="1" ht="18.75" customHeight="1">
      <c r="A22" s="22" t="str">
        <f>$A$8</f>
        <v>Наименование группы товаров</v>
      </c>
      <c r="B22" s="27">
        <f>SUM(B23:B34)</f>
        <v>3957254.4923076918</v>
      </c>
    </row>
    <row r="23" spans="1:10" s="18" customFormat="1" ht="12">
      <c r="A23" s="16" t="str">
        <f>A9</f>
        <v>SKU 1</v>
      </c>
      <c r="B23" s="17">
        <f>'Итоговая себестоимость'!R5</f>
        <v>3957254.4923076918</v>
      </c>
    </row>
    <row r="24" spans="1:10" s="18" customFormat="1" ht="12">
      <c r="A24" s="16" t="str">
        <f t="shared" ref="A24:A34" si="0">A10</f>
        <v>SKU 2</v>
      </c>
      <c r="B24" s="17">
        <f>'Итоговая себестоимость'!R6</f>
        <v>0</v>
      </c>
    </row>
    <row r="25" spans="1:10" s="18" customFormat="1" ht="12">
      <c r="A25" s="16" t="str">
        <f t="shared" si="0"/>
        <v>SKU 3</v>
      </c>
      <c r="B25" s="17">
        <f>'Итоговая себестоимость'!R7</f>
        <v>0</v>
      </c>
    </row>
    <row r="26" spans="1:10" s="18" customFormat="1" ht="12">
      <c r="A26" s="16" t="str">
        <f t="shared" si="0"/>
        <v>SKU 4</v>
      </c>
      <c r="B26" s="17">
        <f>'Итоговая себестоимость'!R8</f>
        <v>0</v>
      </c>
    </row>
    <row r="27" spans="1:10" s="18" customFormat="1" ht="12">
      <c r="A27" s="16" t="str">
        <f t="shared" si="0"/>
        <v>SKU 5</v>
      </c>
      <c r="B27" s="17">
        <f>'Итоговая себестоимость'!R9</f>
        <v>0</v>
      </c>
    </row>
    <row r="28" spans="1:10" s="18" customFormat="1" ht="12">
      <c r="A28" s="16" t="str">
        <f t="shared" si="0"/>
        <v>SKU 6</v>
      </c>
      <c r="B28" s="17">
        <f>'Итоговая себестоимость'!R10</f>
        <v>0</v>
      </c>
    </row>
    <row r="29" spans="1:10" s="18" customFormat="1" ht="12">
      <c r="A29" s="16" t="str">
        <f t="shared" si="0"/>
        <v>SKU 7</v>
      </c>
      <c r="B29" s="17">
        <f>'Итоговая себестоимость'!R11</f>
        <v>0</v>
      </c>
    </row>
    <row r="30" spans="1:10" s="18" customFormat="1" ht="12">
      <c r="A30" s="16" t="str">
        <f t="shared" si="0"/>
        <v>SKU 8</v>
      </c>
      <c r="B30" s="17">
        <f>'Итоговая себестоимость'!R12</f>
        <v>0</v>
      </c>
    </row>
    <row r="31" spans="1:10" s="18" customFormat="1" ht="12">
      <c r="A31" s="16" t="str">
        <f t="shared" si="0"/>
        <v>SKU 9</v>
      </c>
      <c r="B31" s="17">
        <f>'Итоговая себестоимость'!R13</f>
        <v>0</v>
      </c>
    </row>
    <row r="32" spans="1:10" s="18" customFormat="1" ht="12">
      <c r="A32" s="16" t="str">
        <f t="shared" si="0"/>
        <v>SKU 10</v>
      </c>
      <c r="B32" s="17">
        <f>'Итоговая себестоимость'!R14</f>
        <v>0</v>
      </c>
    </row>
    <row r="33" spans="1:2" s="18" customFormat="1" ht="12">
      <c r="A33" s="16" t="str">
        <f t="shared" si="0"/>
        <v>SKU 11</v>
      </c>
      <c r="B33" s="17">
        <f>'Итоговая себестоимость'!R15</f>
        <v>0</v>
      </c>
    </row>
    <row r="34" spans="1:2" s="18" customFormat="1" ht="12">
      <c r="A34" s="16" t="str">
        <f t="shared" si="0"/>
        <v>SKU 12</v>
      </c>
      <c r="B34" s="17">
        <f>'Итоговая себестоимость'!R16</f>
        <v>0</v>
      </c>
    </row>
    <row r="35" spans="1:2" s="13" customFormat="1" ht="18.75" customHeight="1">
      <c r="A35" s="11" t="s">
        <v>3</v>
      </c>
      <c r="B35" s="12">
        <f>B7-B21</f>
        <v>1749039.2139860131</v>
      </c>
    </row>
    <row r="36" spans="1:2" s="13" customFormat="1" ht="18.75" customHeight="1">
      <c r="A36" s="22" t="str">
        <f>$A$8</f>
        <v>Наименование группы товаров</v>
      </c>
      <c r="B36" s="27">
        <f>B8-B22</f>
        <v>1749039.2139860131</v>
      </c>
    </row>
    <row r="37" spans="1:2" s="18" customFormat="1" ht="12">
      <c r="A37" s="16" t="str">
        <f>A9</f>
        <v>SKU 1</v>
      </c>
      <c r="B37" s="17">
        <f t="shared" ref="B37:B48" si="1">B9-B23</f>
        <v>1749039.2139860131</v>
      </c>
    </row>
    <row r="38" spans="1:2" s="18" customFormat="1" ht="12">
      <c r="A38" s="16" t="str">
        <f t="shared" ref="A38:A48" si="2">A10</f>
        <v>SKU 2</v>
      </c>
      <c r="B38" s="17">
        <f t="shared" si="1"/>
        <v>0</v>
      </c>
    </row>
    <row r="39" spans="1:2" s="18" customFormat="1" ht="12">
      <c r="A39" s="16" t="str">
        <f t="shared" si="2"/>
        <v>SKU 3</v>
      </c>
      <c r="B39" s="17">
        <f t="shared" si="1"/>
        <v>0</v>
      </c>
    </row>
    <row r="40" spans="1:2" s="18" customFormat="1" ht="12">
      <c r="A40" s="16" t="str">
        <f t="shared" si="2"/>
        <v>SKU 4</v>
      </c>
      <c r="B40" s="17">
        <f t="shared" si="1"/>
        <v>0</v>
      </c>
    </row>
    <row r="41" spans="1:2" s="18" customFormat="1" ht="12">
      <c r="A41" s="16" t="str">
        <f t="shared" si="2"/>
        <v>SKU 5</v>
      </c>
      <c r="B41" s="17">
        <f t="shared" si="1"/>
        <v>0</v>
      </c>
    </row>
    <row r="42" spans="1:2" s="18" customFormat="1" ht="12">
      <c r="A42" s="16" t="str">
        <f t="shared" si="2"/>
        <v>SKU 6</v>
      </c>
      <c r="B42" s="17">
        <f t="shared" si="1"/>
        <v>0</v>
      </c>
    </row>
    <row r="43" spans="1:2" s="18" customFormat="1" ht="12">
      <c r="A43" s="16" t="str">
        <f t="shared" si="2"/>
        <v>SKU 7</v>
      </c>
      <c r="B43" s="17">
        <f t="shared" si="1"/>
        <v>0</v>
      </c>
    </row>
    <row r="44" spans="1:2" s="18" customFormat="1" ht="12">
      <c r="A44" s="16" t="str">
        <f t="shared" si="2"/>
        <v>SKU 8</v>
      </c>
      <c r="B44" s="17">
        <f t="shared" si="1"/>
        <v>0</v>
      </c>
    </row>
    <row r="45" spans="1:2" s="18" customFormat="1" ht="12">
      <c r="A45" s="16" t="str">
        <f t="shared" si="2"/>
        <v>SKU 9</v>
      </c>
      <c r="B45" s="17">
        <f t="shared" si="1"/>
        <v>0</v>
      </c>
    </row>
    <row r="46" spans="1:2" s="18" customFormat="1" ht="12">
      <c r="A46" s="16" t="str">
        <f t="shared" si="2"/>
        <v>SKU 10</v>
      </c>
      <c r="B46" s="17">
        <f t="shared" si="1"/>
        <v>0</v>
      </c>
    </row>
    <row r="47" spans="1:2" s="18" customFormat="1" ht="12">
      <c r="A47" s="16" t="str">
        <f t="shared" si="2"/>
        <v>SKU 11</v>
      </c>
      <c r="B47" s="17">
        <f t="shared" si="1"/>
        <v>0</v>
      </c>
    </row>
    <row r="48" spans="1:2" s="18" customFormat="1" ht="12">
      <c r="A48" s="16" t="str">
        <f t="shared" si="2"/>
        <v>SKU 12</v>
      </c>
      <c r="B48" s="17">
        <f t="shared" si="1"/>
        <v>0</v>
      </c>
    </row>
    <row r="49" spans="1:2" s="13" customFormat="1" ht="18.75" customHeight="1">
      <c r="A49" s="11" t="s">
        <v>72</v>
      </c>
      <c r="B49" s="12">
        <f>SUM(B50:B60)</f>
        <v>33000</v>
      </c>
    </row>
    <row r="50" spans="1:2">
      <c r="A50" s="19" t="s">
        <v>36</v>
      </c>
      <c r="B50" s="15">
        <f>VLOOKUP($A:$A,'Косвенные расходы'!$B$5:$F$15,2,0)</f>
        <v>30000</v>
      </c>
    </row>
    <row r="51" spans="1:2">
      <c r="A51" s="19" t="s">
        <v>37</v>
      </c>
      <c r="B51" s="15">
        <f>VLOOKUP($A:$A,'Косвенные расходы'!$B$5:$F$15,2,0)</f>
        <v>0</v>
      </c>
    </row>
    <row r="52" spans="1:2">
      <c r="A52" s="19" t="s">
        <v>38</v>
      </c>
      <c r="B52" s="15">
        <f>VLOOKUP($A:$A,'Косвенные расходы'!$B$5:$F$15,2,0)</f>
        <v>0</v>
      </c>
    </row>
    <row r="53" spans="1:2">
      <c r="A53" s="19" t="s">
        <v>39</v>
      </c>
      <c r="B53" s="15">
        <f>VLOOKUP($A:$A,'Косвенные расходы'!$B$5:$F$15,2,0)</f>
        <v>0</v>
      </c>
    </row>
    <row r="54" spans="1:2" s="20" customFormat="1">
      <c r="A54" s="19" t="s">
        <v>121</v>
      </c>
      <c r="B54" s="15">
        <f>VLOOKUP($A:$A,'Косвенные расходы'!$B$5:$F$15,2,0)</f>
        <v>3000</v>
      </c>
    </row>
    <row r="55" spans="1:2">
      <c r="A55" s="19" t="s">
        <v>40</v>
      </c>
      <c r="B55" s="15">
        <f>VLOOKUP($A:$A,'Косвенные расходы'!$B$5:$F$15,2,0)</f>
        <v>0</v>
      </c>
    </row>
    <row r="56" spans="1:2">
      <c r="A56" s="19" t="s">
        <v>4</v>
      </c>
      <c r="B56" s="15">
        <f>VLOOKUP($A:$A,'Косвенные расходы'!$B$5:$F$15,2,0)</f>
        <v>0</v>
      </c>
    </row>
    <row r="57" spans="1:2">
      <c r="A57" s="19" t="s">
        <v>122</v>
      </c>
      <c r="B57" s="15">
        <f>VLOOKUP($A:$A,'Косвенные расходы'!$B$5:$F$15,2,0)</f>
        <v>0</v>
      </c>
    </row>
    <row r="58" spans="1:2">
      <c r="A58" s="19" t="s">
        <v>5</v>
      </c>
      <c r="B58" s="15">
        <f>VLOOKUP($A:$A,'Косвенные расходы'!$B$5:$F$15,2,0)</f>
        <v>0</v>
      </c>
    </row>
    <row r="59" spans="1:2">
      <c r="A59" s="19" t="s">
        <v>123</v>
      </c>
      <c r="B59" s="15">
        <f>VLOOKUP($A:$A,'Косвенные расходы'!$B$5:$F$15,2,0)</f>
        <v>0</v>
      </c>
    </row>
    <row r="60" spans="1:2">
      <c r="A60" s="19" t="s">
        <v>6</v>
      </c>
      <c r="B60" s="15">
        <f>VLOOKUP($A:$A,'Косвенные расходы'!$B$5:$F$15,2,0)</f>
        <v>0</v>
      </c>
    </row>
    <row r="61" spans="1:2" s="13" customFormat="1" ht="18.75" customHeight="1">
      <c r="A61" s="11" t="s">
        <v>6</v>
      </c>
      <c r="B61" s="12">
        <f>SUM(B62:B64)</f>
        <v>0</v>
      </c>
    </row>
    <row r="62" spans="1:2">
      <c r="A62" s="21" t="s">
        <v>80</v>
      </c>
      <c r="B62" s="96"/>
    </row>
    <row r="63" spans="1:2">
      <c r="A63" s="21" t="s">
        <v>41</v>
      </c>
      <c r="B63" s="96"/>
    </row>
    <row r="64" spans="1:2">
      <c r="A64" s="21" t="s">
        <v>42</v>
      </c>
      <c r="B64" s="96"/>
    </row>
    <row r="65" spans="1:2" s="13" customFormat="1" ht="18.75" customHeight="1">
      <c r="A65" s="11" t="s">
        <v>7</v>
      </c>
      <c r="B65" s="12">
        <f>B35-B49-B61</f>
        <v>1716039.2139860131</v>
      </c>
    </row>
    <row r="66" spans="1:2" ht="15.75" customHeight="1">
      <c r="A66" s="14" t="s">
        <v>8</v>
      </c>
      <c r="B66" s="15"/>
    </row>
    <row r="67" spans="1:2" s="13" customFormat="1" ht="18.75" customHeight="1">
      <c r="A67" s="11" t="s">
        <v>9</v>
      </c>
      <c r="B67" s="12">
        <f>B65-B66</f>
        <v>1716039.2139860131</v>
      </c>
    </row>
    <row r="68" spans="1:2" s="13" customFormat="1" ht="18.75" customHeight="1">
      <c r="A68" s="28" t="s">
        <v>13</v>
      </c>
      <c r="B68" s="27">
        <f>B67</f>
        <v>1716039.2139860131</v>
      </c>
    </row>
    <row r="69" spans="1:2" ht="15.75" customHeight="1">
      <c r="A69" s="22" t="s">
        <v>12</v>
      </c>
      <c r="B69" s="15">
        <f>B68*20%</f>
        <v>343207.84279720264</v>
      </c>
    </row>
    <row r="70" spans="1:2" s="13" customFormat="1" ht="18.75" customHeight="1">
      <c r="A70" s="32" t="s">
        <v>10</v>
      </c>
      <c r="B70" s="12">
        <f>B67-B69</f>
        <v>1372831.3711888106</v>
      </c>
    </row>
    <row r="71" spans="1:2">
      <c r="A71" s="23"/>
      <c r="B71" s="24"/>
    </row>
    <row r="72" spans="1:2">
      <c r="A72" s="23" t="s">
        <v>81</v>
      </c>
      <c r="B72" s="67">
        <f>B70/B7</f>
        <v>0.24058196823529407</v>
      </c>
    </row>
    <row r="73" spans="1:2">
      <c r="A73" s="25"/>
    </row>
    <row r="74" spans="1:2" ht="14.25">
      <c r="A74" s="30"/>
    </row>
    <row r="75" spans="1:2" ht="14.25">
      <c r="A75" s="31"/>
    </row>
    <row r="76" spans="1:2">
      <c r="A76" s="26"/>
    </row>
    <row r="77" spans="1:2">
      <c r="A77" s="25"/>
    </row>
    <row r="78" spans="1:2" ht="14.25">
      <c r="A78" s="30"/>
    </row>
    <row r="79" spans="1:2" ht="14.25">
      <c r="A79" s="31"/>
    </row>
    <row r="80" spans="1:2">
      <c r="A80" s="26"/>
    </row>
    <row r="81" spans="1:1">
      <c r="A81" s="26"/>
    </row>
    <row r="82" spans="1:1">
      <c r="A82" s="26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showGridLines="0" zoomScaleNormal="100" workbookViewId="0">
      <selection activeCell="C5" sqref="C5"/>
    </sheetView>
  </sheetViews>
  <sheetFormatPr defaultRowHeight="12.75"/>
  <cols>
    <col min="1" max="1" width="18.42578125" bestFit="1" customWidth="1"/>
    <col min="2" max="2" width="10.140625" bestFit="1" customWidth="1"/>
  </cols>
  <sheetData>
    <row r="1" spans="1:2">
      <c r="A1" s="51" t="s">
        <v>57</v>
      </c>
      <c r="B1" s="51" t="s">
        <v>69</v>
      </c>
    </row>
    <row r="2" spans="1:2">
      <c r="A2" t="s">
        <v>70</v>
      </c>
      <c r="B2" s="52">
        <v>1</v>
      </c>
    </row>
    <row r="3" spans="1:2">
      <c r="A3" t="s">
        <v>71</v>
      </c>
      <c r="B3" s="52"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"/>
  <sheetViews>
    <sheetView showGridLines="0" zoomScaleNormal="100" workbookViewId="0">
      <selection activeCell="C5" sqref="C5"/>
    </sheetView>
  </sheetViews>
  <sheetFormatPr defaultRowHeight="12.75"/>
  <cols>
    <col min="1" max="1" width="1.85546875" style="33" customWidth="1"/>
    <col min="2" max="2" width="34.42578125" style="33" bestFit="1" customWidth="1"/>
    <col min="3" max="3" width="8.42578125" style="33" bestFit="1" customWidth="1"/>
    <col min="4" max="4" width="10" style="33" customWidth="1"/>
    <col min="5" max="5" width="15.140625" style="33" customWidth="1"/>
    <col min="6" max="6" width="18.7109375" style="33" customWidth="1"/>
    <col min="7" max="16384" width="9.140625" style="33"/>
  </cols>
  <sheetData>
    <row r="1" spans="1:6" ht="15.75" customHeight="1">
      <c r="B1" s="56" t="s">
        <v>90</v>
      </c>
      <c r="C1" s="29"/>
      <c r="D1" s="29"/>
    </row>
    <row r="2" spans="1:6" ht="12" customHeight="1">
      <c r="A2" s="35"/>
      <c r="B2" s="34"/>
      <c r="C2" s="34"/>
      <c r="D2" s="34"/>
      <c r="E2" s="34"/>
      <c r="F2" s="34"/>
    </row>
    <row r="3" spans="1:6">
      <c r="A3" s="36"/>
      <c r="B3" s="37"/>
      <c r="C3" s="37"/>
      <c r="D3" s="37"/>
      <c r="E3" s="37"/>
      <c r="F3" s="37"/>
    </row>
    <row r="4" spans="1:6" s="62" customFormat="1" ht="38.25">
      <c r="B4" s="100" t="s">
        <v>14</v>
      </c>
      <c r="C4" s="103" t="s">
        <v>24</v>
      </c>
      <c r="D4" s="103" t="s">
        <v>15</v>
      </c>
      <c r="E4" s="98" t="s">
        <v>26</v>
      </c>
      <c r="F4" s="102" t="s">
        <v>124</v>
      </c>
    </row>
    <row r="5" spans="1:6" s="62" customFormat="1">
      <c r="B5" s="100">
        <v>1</v>
      </c>
      <c r="C5" s="103">
        <v>2</v>
      </c>
      <c r="D5" s="103">
        <v>3</v>
      </c>
      <c r="E5" s="104">
        <v>4</v>
      </c>
      <c r="F5" s="102">
        <v>5</v>
      </c>
    </row>
    <row r="6" spans="1:6">
      <c r="B6" s="101" t="s">
        <v>62</v>
      </c>
      <c r="C6" s="105" t="s">
        <v>25</v>
      </c>
      <c r="D6" s="106">
        <v>0.32500000000000001</v>
      </c>
      <c r="E6" s="50">
        <v>100</v>
      </c>
      <c r="F6" s="54">
        <f>E6*'Курсы валют'!$B$2</f>
        <v>100</v>
      </c>
    </row>
    <row r="7" spans="1:6">
      <c r="B7" s="101" t="s">
        <v>63</v>
      </c>
      <c r="C7" s="105" t="s">
        <v>25</v>
      </c>
      <c r="D7" s="106"/>
      <c r="E7" s="50"/>
      <c r="F7" s="54">
        <f>E7*'Курсы валют'!$B$2</f>
        <v>0</v>
      </c>
    </row>
    <row r="8" spans="1:6">
      <c r="B8" s="101" t="s">
        <v>64</v>
      </c>
      <c r="C8" s="105" t="s">
        <v>25</v>
      </c>
      <c r="D8" s="106"/>
      <c r="E8" s="50"/>
      <c r="F8" s="54">
        <f>E8*'Курсы валют'!$B$2</f>
        <v>0</v>
      </c>
    </row>
    <row r="9" spans="1:6">
      <c r="B9" s="101" t="s">
        <v>65</v>
      </c>
      <c r="C9" s="105" t="s">
        <v>25</v>
      </c>
      <c r="D9" s="106"/>
      <c r="E9" s="50"/>
      <c r="F9" s="54">
        <f>E9*'Курсы валют'!$B$2</f>
        <v>0</v>
      </c>
    </row>
    <row r="10" spans="1:6">
      <c r="B10" s="101" t="s">
        <v>16</v>
      </c>
      <c r="C10" s="105" t="s">
        <v>25</v>
      </c>
      <c r="D10" s="106"/>
      <c r="E10" s="50"/>
      <c r="F10" s="54">
        <f>E10*'Курсы валют'!$B$2</f>
        <v>0</v>
      </c>
    </row>
    <row r="11" spans="1:6">
      <c r="B11" s="101" t="s">
        <v>17</v>
      </c>
      <c r="C11" s="105" t="s">
        <v>25</v>
      </c>
      <c r="D11" s="106"/>
      <c r="E11" s="50"/>
      <c r="F11" s="54">
        <f>E11*'Курсы валют'!$B$2</f>
        <v>0</v>
      </c>
    </row>
    <row r="12" spans="1:6">
      <c r="B12" s="101" t="s">
        <v>18</v>
      </c>
      <c r="C12" s="105" t="s">
        <v>25</v>
      </c>
      <c r="D12" s="106"/>
      <c r="E12" s="50"/>
      <c r="F12" s="54">
        <f>E12*'Курсы валют'!$B$2</f>
        <v>0</v>
      </c>
    </row>
    <row r="13" spans="1:6">
      <c r="B13" s="101" t="s">
        <v>19</v>
      </c>
      <c r="C13" s="105" t="s">
        <v>25</v>
      </c>
      <c r="D13" s="106"/>
      <c r="E13" s="50"/>
      <c r="F13" s="54">
        <f>E13*'Курсы валют'!$B$2</f>
        <v>0</v>
      </c>
    </row>
    <row r="14" spans="1:6">
      <c r="B14" s="101" t="s">
        <v>20</v>
      </c>
      <c r="C14" s="105" t="s">
        <v>25</v>
      </c>
      <c r="D14" s="106"/>
      <c r="E14" s="50"/>
      <c r="F14" s="54">
        <f>E14*'Курсы валют'!$B$2</f>
        <v>0</v>
      </c>
    </row>
    <row r="15" spans="1:6">
      <c r="B15" s="101" t="s">
        <v>21</v>
      </c>
      <c r="C15" s="105" t="s">
        <v>25</v>
      </c>
      <c r="D15" s="106"/>
      <c r="E15" s="50"/>
      <c r="F15" s="54">
        <f>E15*'Курсы валют'!$B$2</f>
        <v>0</v>
      </c>
    </row>
    <row r="16" spans="1:6">
      <c r="B16" s="101" t="s">
        <v>22</v>
      </c>
      <c r="C16" s="105" t="s">
        <v>25</v>
      </c>
      <c r="D16" s="106"/>
      <c r="E16" s="50"/>
      <c r="F16" s="54">
        <f>E16*'Курсы валют'!$B$2</f>
        <v>0</v>
      </c>
    </row>
    <row r="17" spans="2:6">
      <c r="B17" s="101" t="s">
        <v>23</v>
      </c>
      <c r="C17" s="105" t="s">
        <v>25</v>
      </c>
      <c r="D17" s="106"/>
      <c r="E17" s="50"/>
      <c r="F17" s="54">
        <f>E17*'Курсы валют'!$B$2</f>
        <v>0</v>
      </c>
    </row>
  </sheetData>
  <hyperlinks>
    <hyperlink ref="E4" location="'Термины и понятия'!A5" display="Цена без НДС, в валюте поставщика"/>
  </hyperlink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K27"/>
  <sheetViews>
    <sheetView showGridLines="0" zoomScaleNormal="100" workbookViewId="0">
      <pane xSplit="5" ySplit="13" topLeftCell="F38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2.75" outlineLevelCol="1"/>
  <cols>
    <col min="1" max="1" width="3" style="33" customWidth="1"/>
    <col min="2" max="2" width="34.42578125" style="33" bestFit="1" customWidth="1"/>
    <col min="3" max="3" width="11.42578125" style="33" customWidth="1"/>
    <col min="4" max="4" width="17.7109375" style="33" customWidth="1"/>
    <col min="5" max="5" width="18.140625" style="33" customWidth="1"/>
    <col min="6" max="6" width="13.140625" style="33" customWidth="1"/>
    <col min="7" max="7" width="17.140625" style="33" customWidth="1" outlineLevel="1"/>
    <col min="8" max="8" width="15.42578125" style="33" customWidth="1"/>
    <col min="9" max="9" width="12.85546875" style="33" customWidth="1"/>
    <col min="10" max="10" width="11.140625" style="33" customWidth="1"/>
    <col min="11" max="11" width="15.140625" style="33" customWidth="1"/>
    <col min="12" max="16384" width="9.140625" style="33"/>
  </cols>
  <sheetData>
    <row r="1" spans="2:11" ht="15.75" customHeight="1">
      <c r="B1" s="56" t="s">
        <v>74</v>
      </c>
      <c r="C1" s="29"/>
      <c r="D1" s="29"/>
    </row>
    <row r="2" spans="2:11" ht="27" customHeight="1">
      <c r="B2" s="40"/>
      <c r="C2" s="38"/>
      <c r="D2" s="125" t="s">
        <v>99</v>
      </c>
      <c r="E2" s="34" t="s">
        <v>91</v>
      </c>
      <c r="F2" s="39"/>
      <c r="G2" s="39"/>
      <c r="H2" s="39"/>
      <c r="I2" s="39"/>
      <c r="J2" s="39"/>
      <c r="K2" s="34"/>
    </row>
    <row r="3" spans="2:11" ht="25.5">
      <c r="B3" s="43" t="s">
        <v>30</v>
      </c>
      <c r="C3" s="95">
        <v>264946.8</v>
      </c>
      <c r="D3" s="90" t="s">
        <v>59</v>
      </c>
      <c r="E3" s="91"/>
      <c r="F3" s="39"/>
      <c r="G3" s="39"/>
      <c r="H3" s="39"/>
      <c r="I3" s="39"/>
      <c r="J3" s="39"/>
      <c r="K3" s="34"/>
    </row>
    <row r="4" spans="2:11">
      <c r="B4" s="43"/>
      <c r="C4" s="92"/>
      <c r="D4" s="90"/>
      <c r="E4" s="91"/>
      <c r="F4" s="39"/>
      <c r="G4" s="39"/>
      <c r="H4" s="39"/>
      <c r="I4" s="39"/>
      <c r="J4" s="39"/>
      <c r="K4" s="34"/>
    </row>
    <row r="5" spans="2:11">
      <c r="B5" s="40" t="s">
        <v>28</v>
      </c>
      <c r="C5" s="93">
        <f>SUMPRODUCT(D15:D26,E15:E26)</f>
        <v>12000</v>
      </c>
      <c r="D5" s="90" t="s">
        <v>60</v>
      </c>
      <c r="E5" s="108" t="s">
        <v>92</v>
      </c>
      <c r="F5" s="39"/>
      <c r="G5" s="39"/>
      <c r="H5" s="39"/>
      <c r="I5" s="39"/>
      <c r="J5" s="39"/>
      <c r="K5" s="34"/>
    </row>
    <row r="6" spans="2:11">
      <c r="B6" s="38"/>
      <c r="C6" s="92"/>
      <c r="D6" s="38"/>
      <c r="E6" s="91"/>
      <c r="F6" s="39"/>
      <c r="G6" s="39"/>
      <c r="H6" s="39"/>
      <c r="I6" s="39"/>
      <c r="J6" s="39"/>
      <c r="K6" s="34"/>
    </row>
    <row r="7" spans="2:11" ht="25.5">
      <c r="B7" s="43" t="s">
        <v>31</v>
      </c>
      <c r="C7" s="53">
        <f>C3/C5</f>
        <v>22.078899999999997</v>
      </c>
      <c r="D7" s="90" t="s">
        <v>61</v>
      </c>
      <c r="E7" s="108" t="s">
        <v>93</v>
      </c>
      <c r="F7" s="39"/>
      <c r="G7" s="39"/>
      <c r="H7" s="39"/>
      <c r="I7" s="39"/>
      <c r="J7" s="39"/>
      <c r="K7" s="34"/>
    </row>
    <row r="8" spans="2:11">
      <c r="B8" s="38"/>
      <c r="C8" s="92"/>
      <c r="D8" s="38"/>
      <c r="E8" s="91"/>
      <c r="F8" s="39"/>
      <c r="G8" s="39"/>
      <c r="H8" s="39"/>
      <c r="I8" s="39"/>
      <c r="J8" s="39"/>
      <c r="K8" s="34"/>
    </row>
    <row r="9" spans="2:11" ht="25.5">
      <c r="B9" s="43" t="s">
        <v>29</v>
      </c>
      <c r="C9" s="53">
        <f>C3*'Курсы валют'!$B$3</f>
        <v>264946.8</v>
      </c>
      <c r="D9" s="90" t="s">
        <v>67</v>
      </c>
      <c r="E9" s="108" t="s">
        <v>94</v>
      </c>
      <c r="F9" s="39"/>
      <c r="G9" s="39"/>
      <c r="H9" s="39"/>
      <c r="I9" s="39"/>
      <c r="J9" s="39"/>
      <c r="K9" s="34"/>
    </row>
    <row r="10" spans="2:11">
      <c r="B10" s="38"/>
      <c r="C10" s="92"/>
      <c r="D10" s="38"/>
      <c r="E10" s="91"/>
      <c r="F10" s="39"/>
      <c r="G10" s="39"/>
      <c r="H10" s="39"/>
      <c r="I10" s="39"/>
      <c r="J10" s="39"/>
      <c r="K10" s="34"/>
    </row>
    <row r="11" spans="2:11" ht="25.5">
      <c r="B11" s="43" t="s">
        <v>32</v>
      </c>
      <c r="C11" s="53">
        <f>C9/$C$5</f>
        <v>22.078899999999997</v>
      </c>
      <c r="D11" s="90" t="s">
        <v>68</v>
      </c>
      <c r="E11" s="108" t="s">
        <v>95</v>
      </c>
      <c r="F11" s="39"/>
      <c r="G11" s="39"/>
      <c r="H11" s="39"/>
      <c r="I11" s="39"/>
      <c r="J11" s="39"/>
      <c r="K11" s="34"/>
    </row>
    <row r="12" spans="2:11">
      <c r="B12" s="38"/>
      <c r="C12" s="38"/>
      <c r="D12" s="38"/>
      <c r="E12" s="39"/>
      <c r="F12" s="39"/>
      <c r="G12" s="39"/>
      <c r="H12" s="39"/>
      <c r="I12" s="39"/>
      <c r="J12" s="39"/>
      <c r="K12" s="34"/>
    </row>
    <row r="13" spans="2:11" s="62" customFormat="1" ht="56.25">
      <c r="B13" s="100" t="s">
        <v>14</v>
      </c>
      <c r="C13" s="103" t="s">
        <v>24</v>
      </c>
      <c r="D13" s="103" t="s">
        <v>100</v>
      </c>
      <c r="E13" s="103" t="s">
        <v>27</v>
      </c>
      <c r="F13" s="103" t="s">
        <v>125</v>
      </c>
      <c r="G13" s="103" t="s">
        <v>96</v>
      </c>
      <c r="H13" s="103" t="s">
        <v>97</v>
      </c>
      <c r="I13" s="98" t="s">
        <v>66</v>
      </c>
      <c r="J13" s="103" t="s">
        <v>82</v>
      </c>
      <c r="K13" s="103" t="s">
        <v>98</v>
      </c>
    </row>
    <row r="14" spans="2:11" s="62" customFormat="1">
      <c r="B14" s="100">
        <v>1</v>
      </c>
      <c r="C14" s="103">
        <v>2</v>
      </c>
      <c r="D14" s="103">
        <v>3</v>
      </c>
      <c r="E14" s="103">
        <v>4</v>
      </c>
      <c r="F14" s="103">
        <v>5</v>
      </c>
      <c r="G14" s="107">
        <v>6</v>
      </c>
      <c r="H14" s="107">
        <v>7</v>
      </c>
      <c r="I14" s="98">
        <v>8</v>
      </c>
      <c r="J14" s="107">
        <v>9</v>
      </c>
      <c r="K14" s="107">
        <v>10</v>
      </c>
    </row>
    <row r="15" spans="2:11">
      <c r="B15" s="46" t="str">
        <f>'Прайс-лист производителя'!B6</f>
        <v>SKU 1</v>
      </c>
      <c r="C15" s="47" t="str">
        <f>'Прайс-лист производителя'!C6</f>
        <v>кг</v>
      </c>
      <c r="D15" s="48">
        <f>'Прайс-лист производителя'!D6</f>
        <v>0.32500000000000001</v>
      </c>
      <c r="E15" s="45">
        <v>36923.076923076922</v>
      </c>
      <c r="F15" s="44">
        <f>E15*D15</f>
        <v>12000</v>
      </c>
      <c r="G15" s="41">
        <f>$C$7*D15*E15</f>
        <v>264946.8</v>
      </c>
      <c r="H15" s="42">
        <f>G15*'Курсы валют'!$B$3</f>
        <v>264946.8</v>
      </c>
      <c r="I15" s="57">
        <v>0</v>
      </c>
      <c r="J15" s="42">
        <f>H15*I15</f>
        <v>0</v>
      </c>
      <c r="K15" s="42">
        <f t="shared" ref="K15:K26" si="0">H15+J15</f>
        <v>264946.8</v>
      </c>
    </row>
    <row r="16" spans="2:11">
      <c r="B16" s="46" t="str">
        <f>'Прайс-лист производителя'!B7</f>
        <v>SKU 2</v>
      </c>
      <c r="C16" s="47" t="str">
        <f>'Прайс-лист производителя'!C7</f>
        <v>кг</v>
      </c>
      <c r="D16" s="48">
        <f>'Прайс-лист производителя'!D7</f>
        <v>0</v>
      </c>
      <c r="E16" s="45">
        <v>10</v>
      </c>
      <c r="F16" s="44">
        <f t="shared" ref="F16:F26" si="1">E16*D16</f>
        <v>0</v>
      </c>
      <c r="G16" s="41">
        <f t="shared" ref="G16:G26" si="2">$C$7*D16*E16</f>
        <v>0</v>
      </c>
      <c r="H16" s="42">
        <f>G16*'Курсы валют'!$B$3</f>
        <v>0</v>
      </c>
      <c r="I16" s="57"/>
      <c r="J16" s="42">
        <f t="shared" ref="J16:J26" si="3">H16*I16</f>
        <v>0</v>
      </c>
      <c r="K16" s="42">
        <f t="shared" si="0"/>
        <v>0</v>
      </c>
    </row>
    <row r="17" spans="2:11">
      <c r="B17" s="46" t="str">
        <f>'Прайс-лист производителя'!B8</f>
        <v>SKU 3</v>
      </c>
      <c r="C17" s="47" t="str">
        <f>'Прайс-лист производителя'!C8</f>
        <v>кг</v>
      </c>
      <c r="D17" s="48">
        <f>'Прайс-лист производителя'!D8</f>
        <v>0</v>
      </c>
      <c r="E17" s="45"/>
      <c r="F17" s="44">
        <f t="shared" si="1"/>
        <v>0</v>
      </c>
      <c r="G17" s="41">
        <f t="shared" si="2"/>
        <v>0</v>
      </c>
      <c r="H17" s="42">
        <f>G17*'Курсы валют'!$B$3</f>
        <v>0</v>
      </c>
      <c r="I17" s="57"/>
      <c r="J17" s="42">
        <f t="shared" si="3"/>
        <v>0</v>
      </c>
      <c r="K17" s="42">
        <f t="shared" si="0"/>
        <v>0</v>
      </c>
    </row>
    <row r="18" spans="2:11">
      <c r="B18" s="46" t="str">
        <f>'Прайс-лист производителя'!B9</f>
        <v>SKU 4</v>
      </c>
      <c r="C18" s="47" t="str">
        <f>'Прайс-лист производителя'!C9</f>
        <v>кг</v>
      </c>
      <c r="D18" s="48">
        <f>'Прайс-лист производителя'!D9</f>
        <v>0</v>
      </c>
      <c r="E18" s="45"/>
      <c r="F18" s="44">
        <f t="shared" si="1"/>
        <v>0</v>
      </c>
      <c r="G18" s="41">
        <f t="shared" si="2"/>
        <v>0</v>
      </c>
      <c r="H18" s="42">
        <f>G18*'Курсы валют'!$B$3</f>
        <v>0</v>
      </c>
      <c r="I18" s="57"/>
      <c r="J18" s="42">
        <f t="shared" si="3"/>
        <v>0</v>
      </c>
      <c r="K18" s="42">
        <f t="shared" si="0"/>
        <v>0</v>
      </c>
    </row>
    <row r="19" spans="2:11">
      <c r="B19" s="46" t="str">
        <f>'Прайс-лист производителя'!B10</f>
        <v>SKU 5</v>
      </c>
      <c r="C19" s="47" t="str">
        <f>'Прайс-лист производителя'!C10</f>
        <v>кг</v>
      </c>
      <c r="D19" s="48">
        <f>'Прайс-лист производителя'!D10</f>
        <v>0</v>
      </c>
      <c r="E19" s="45"/>
      <c r="F19" s="44">
        <f t="shared" si="1"/>
        <v>0</v>
      </c>
      <c r="G19" s="41">
        <f t="shared" si="2"/>
        <v>0</v>
      </c>
      <c r="H19" s="42">
        <f>G19*'Курсы валют'!$B$3</f>
        <v>0</v>
      </c>
      <c r="I19" s="57"/>
      <c r="J19" s="42">
        <f t="shared" si="3"/>
        <v>0</v>
      </c>
      <c r="K19" s="42">
        <f t="shared" si="0"/>
        <v>0</v>
      </c>
    </row>
    <row r="20" spans="2:11">
      <c r="B20" s="46" t="str">
        <f>'Прайс-лист производителя'!B11</f>
        <v>SKU 6</v>
      </c>
      <c r="C20" s="47" t="str">
        <f>'Прайс-лист производителя'!C11</f>
        <v>кг</v>
      </c>
      <c r="D20" s="48">
        <f>'Прайс-лист производителя'!D11</f>
        <v>0</v>
      </c>
      <c r="E20" s="45"/>
      <c r="F20" s="44">
        <f t="shared" si="1"/>
        <v>0</v>
      </c>
      <c r="G20" s="41">
        <f t="shared" si="2"/>
        <v>0</v>
      </c>
      <c r="H20" s="42">
        <f>G20*'Курсы валют'!$B$3</f>
        <v>0</v>
      </c>
      <c r="I20" s="57"/>
      <c r="J20" s="42">
        <f t="shared" si="3"/>
        <v>0</v>
      </c>
      <c r="K20" s="42">
        <f t="shared" si="0"/>
        <v>0</v>
      </c>
    </row>
    <row r="21" spans="2:11">
      <c r="B21" s="46" t="str">
        <f>'Прайс-лист производителя'!B12</f>
        <v>SKU 7</v>
      </c>
      <c r="C21" s="47" t="str">
        <f>'Прайс-лист производителя'!C12</f>
        <v>кг</v>
      </c>
      <c r="D21" s="48">
        <f>'Прайс-лист производителя'!D12</f>
        <v>0</v>
      </c>
      <c r="E21" s="45"/>
      <c r="F21" s="44">
        <f t="shared" si="1"/>
        <v>0</v>
      </c>
      <c r="G21" s="41">
        <f t="shared" si="2"/>
        <v>0</v>
      </c>
      <c r="H21" s="42">
        <f>G21*'Курсы валют'!$B$3</f>
        <v>0</v>
      </c>
      <c r="I21" s="57"/>
      <c r="J21" s="42">
        <f t="shared" si="3"/>
        <v>0</v>
      </c>
      <c r="K21" s="42">
        <f t="shared" si="0"/>
        <v>0</v>
      </c>
    </row>
    <row r="22" spans="2:11">
      <c r="B22" s="46" t="str">
        <f>'Прайс-лист производителя'!B13</f>
        <v>SKU 8</v>
      </c>
      <c r="C22" s="47" t="str">
        <f>'Прайс-лист производителя'!C13</f>
        <v>кг</v>
      </c>
      <c r="D22" s="48">
        <f>'Прайс-лист производителя'!D13</f>
        <v>0</v>
      </c>
      <c r="E22" s="45"/>
      <c r="F22" s="44">
        <f t="shared" si="1"/>
        <v>0</v>
      </c>
      <c r="G22" s="41">
        <f t="shared" si="2"/>
        <v>0</v>
      </c>
      <c r="H22" s="42">
        <f>G22*'Курсы валют'!$B$3</f>
        <v>0</v>
      </c>
      <c r="I22" s="57"/>
      <c r="J22" s="42">
        <f t="shared" si="3"/>
        <v>0</v>
      </c>
      <c r="K22" s="42">
        <f t="shared" si="0"/>
        <v>0</v>
      </c>
    </row>
    <row r="23" spans="2:11">
      <c r="B23" s="46" t="str">
        <f>'Прайс-лист производителя'!B14</f>
        <v>SKU 9</v>
      </c>
      <c r="C23" s="47" t="str">
        <f>'Прайс-лист производителя'!C14</f>
        <v>кг</v>
      </c>
      <c r="D23" s="48">
        <f>'Прайс-лист производителя'!D14</f>
        <v>0</v>
      </c>
      <c r="E23" s="45"/>
      <c r="F23" s="44">
        <f t="shared" si="1"/>
        <v>0</v>
      </c>
      <c r="G23" s="41">
        <f t="shared" si="2"/>
        <v>0</v>
      </c>
      <c r="H23" s="42">
        <f>G23*'Курсы валют'!$B$3</f>
        <v>0</v>
      </c>
      <c r="I23" s="57"/>
      <c r="J23" s="42">
        <f t="shared" si="3"/>
        <v>0</v>
      </c>
      <c r="K23" s="42">
        <f t="shared" si="0"/>
        <v>0</v>
      </c>
    </row>
    <row r="24" spans="2:11">
      <c r="B24" s="46" t="str">
        <f>'Прайс-лист производителя'!B15</f>
        <v>SKU 10</v>
      </c>
      <c r="C24" s="47" t="str">
        <f>'Прайс-лист производителя'!C15</f>
        <v>кг</v>
      </c>
      <c r="D24" s="48">
        <f>'Прайс-лист производителя'!D15</f>
        <v>0</v>
      </c>
      <c r="E24" s="45"/>
      <c r="F24" s="44">
        <f t="shared" si="1"/>
        <v>0</v>
      </c>
      <c r="G24" s="41">
        <f t="shared" si="2"/>
        <v>0</v>
      </c>
      <c r="H24" s="42">
        <f>G24*'Курсы валют'!$B$3</f>
        <v>0</v>
      </c>
      <c r="I24" s="57"/>
      <c r="J24" s="42">
        <f t="shared" si="3"/>
        <v>0</v>
      </c>
      <c r="K24" s="42">
        <f t="shared" si="0"/>
        <v>0</v>
      </c>
    </row>
    <row r="25" spans="2:11">
      <c r="B25" s="46" t="str">
        <f>'Прайс-лист производителя'!B16</f>
        <v>SKU 11</v>
      </c>
      <c r="C25" s="47" t="str">
        <f>'Прайс-лист производителя'!C16</f>
        <v>кг</v>
      </c>
      <c r="D25" s="48">
        <f>'Прайс-лист производителя'!D16</f>
        <v>0</v>
      </c>
      <c r="E25" s="45"/>
      <c r="F25" s="44">
        <f t="shared" si="1"/>
        <v>0</v>
      </c>
      <c r="G25" s="41">
        <f t="shared" si="2"/>
        <v>0</v>
      </c>
      <c r="H25" s="42">
        <f>G25*'Курсы валют'!$B$3</f>
        <v>0</v>
      </c>
      <c r="I25" s="57"/>
      <c r="J25" s="42">
        <f t="shared" si="3"/>
        <v>0</v>
      </c>
      <c r="K25" s="42">
        <f t="shared" si="0"/>
        <v>0</v>
      </c>
    </row>
    <row r="26" spans="2:11">
      <c r="B26" s="46" t="str">
        <f>'Прайс-лист производителя'!B17</f>
        <v>SKU 12</v>
      </c>
      <c r="C26" s="47" t="str">
        <f>'Прайс-лист производителя'!C17</f>
        <v>кг</v>
      </c>
      <c r="D26" s="48">
        <f>'Прайс-лист производителя'!D17</f>
        <v>0</v>
      </c>
      <c r="E26" s="45"/>
      <c r="F26" s="44">
        <f t="shared" si="1"/>
        <v>0</v>
      </c>
      <c r="G26" s="41">
        <f t="shared" si="2"/>
        <v>0</v>
      </c>
      <c r="H26" s="42">
        <f>G26*'Курсы валют'!$B$3</f>
        <v>0</v>
      </c>
      <c r="I26" s="57"/>
      <c r="J26" s="42">
        <f t="shared" si="3"/>
        <v>0</v>
      </c>
      <c r="K26" s="42">
        <f t="shared" si="0"/>
        <v>0</v>
      </c>
    </row>
    <row r="27" spans="2:11">
      <c r="B27" s="111" t="s">
        <v>33</v>
      </c>
      <c r="C27" s="115"/>
      <c r="D27" s="115"/>
      <c r="E27" s="112">
        <f>SUM(E15:E26)</f>
        <v>36933.076923076922</v>
      </c>
      <c r="F27" s="112">
        <f>SUM(F15:F26)</f>
        <v>12000</v>
      </c>
      <c r="G27" s="112">
        <f>SUM(G15:G26)</f>
        <v>264946.8</v>
      </c>
      <c r="H27" s="112">
        <f>SUM(H15:H26)</f>
        <v>264946.8</v>
      </c>
      <c r="I27" s="115"/>
      <c r="J27" s="112">
        <f>SUM(J15:J26)</f>
        <v>0</v>
      </c>
      <c r="K27" s="113">
        <f>SUM(K15:K26)</f>
        <v>264946.8</v>
      </c>
    </row>
  </sheetData>
  <hyperlinks>
    <hyperlink ref="I13" location="'Термины и понятия'!A7" display="НДС к возмещению, %"/>
  </hyperlinks>
  <pageMargins left="0.7" right="0.7" top="0.75" bottom="0.75" header="0.3" footer="0.3"/>
  <pageSetup paperSize="9" orientation="portrait" horizontalDpi="300" verticalDpi="300" r:id="rId1"/>
  <ignoredErrors>
    <ignoredError sqref="D3 D5 D7 D9 D11" numberStoredAsText="1"/>
    <ignoredError sqref="C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B1:U17"/>
  <sheetViews>
    <sheetView showGridLines="0" zoomScaleNormal="100" workbookViewId="0">
      <pane xSplit="5" ySplit="3" topLeftCell="N4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2.75"/>
  <cols>
    <col min="1" max="1" width="2.5703125" style="33" customWidth="1"/>
    <col min="2" max="2" width="34.42578125" style="33" bestFit="1" customWidth="1"/>
    <col min="3" max="3" width="10.28515625" style="33" bestFit="1" customWidth="1"/>
    <col min="4" max="4" width="15.42578125" style="33" customWidth="1"/>
    <col min="5" max="6" width="13.140625" style="33" customWidth="1"/>
    <col min="7" max="7" width="9" style="33" customWidth="1"/>
    <col min="8" max="9" width="15.140625" style="33" customWidth="1"/>
    <col min="10" max="10" width="12.85546875" style="33" customWidth="1"/>
    <col min="11" max="11" width="11" style="33" customWidth="1"/>
    <col min="12" max="14" width="15.140625" style="33" customWidth="1"/>
    <col min="15" max="15" width="12.85546875" style="33" customWidth="1"/>
    <col min="16" max="16" width="12.42578125" style="33" customWidth="1"/>
    <col min="17" max="21" width="15.140625" style="33" customWidth="1"/>
    <col min="22" max="16384" width="9.140625" style="33"/>
  </cols>
  <sheetData>
    <row r="1" spans="2:21" ht="15.75" customHeight="1">
      <c r="B1" s="87" t="s">
        <v>34</v>
      </c>
      <c r="C1" s="29"/>
      <c r="D1" s="29"/>
    </row>
    <row r="2" spans="2:21">
      <c r="B2" s="40"/>
      <c r="C2" s="38"/>
      <c r="D2" s="38"/>
      <c r="E2" s="39"/>
      <c r="F2" s="39"/>
      <c r="G2" s="39"/>
      <c r="H2" s="34"/>
      <c r="I2" s="34"/>
      <c r="J2" s="39"/>
      <c r="K2" s="34"/>
      <c r="L2" s="34"/>
      <c r="M2" s="34"/>
      <c r="N2" s="34"/>
      <c r="O2" s="39"/>
      <c r="P2" s="34"/>
      <c r="Q2" s="34"/>
      <c r="R2" s="34"/>
      <c r="S2" s="34"/>
      <c r="T2" s="34"/>
      <c r="U2" s="34"/>
    </row>
    <row r="3" spans="2:21" ht="56.25">
      <c r="B3" s="100" t="s">
        <v>14</v>
      </c>
      <c r="C3" s="103" t="s">
        <v>24</v>
      </c>
      <c r="D3" s="103" t="s">
        <v>101</v>
      </c>
      <c r="E3" s="103" t="s">
        <v>27</v>
      </c>
      <c r="F3" s="103" t="s">
        <v>102</v>
      </c>
      <c r="G3" s="103" t="s">
        <v>11</v>
      </c>
      <c r="H3" s="103" t="s">
        <v>103</v>
      </c>
      <c r="I3" s="103" t="s">
        <v>104</v>
      </c>
      <c r="J3" s="104" t="s">
        <v>66</v>
      </c>
      <c r="K3" s="103" t="s">
        <v>105</v>
      </c>
      <c r="L3" s="103" t="s">
        <v>106</v>
      </c>
      <c r="M3" s="103" t="s">
        <v>107</v>
      </c>
      <c r="N3" s="103" t="s">
        <v>78</v>
      </c>
      <c r="O3" s="104" t="s">
        <v>66</v>
      </c>
      <c r="P3" s="103" t="s">
        <v>108</v>
      </c>
      <c r="Q3" s="103" t="s">
        <v>109</v>
      </c>
      <c r="R3" s="103" t="s">
        <v>110</v>
      </c>
      <c r="S3" s="103" t="s">
        <v>111</v>
      </c>
      <c r="T3" s="103" t="s">
        <v>112</v>
      </c>
      <c r="U3" s="103" t="s">
        <v>113</v>
      </c>
    </row>
    <row r="4" spans="2:21">
      <c r="B4" s="109">
        <v>1</v>
      </c>
      <c r="C4" s="110">
        <v>2</v>
      </c>
      <c r="D4" s="110">
        <v>3</v>
      </c>
      <c r="E4" s="103">
        <v>4</v>
      </c>
      <c r="F4" s="103">
        <v>5</v>
      </c>
      <c r="G4" s="103">
        <v>6</v>
      </c>
      <c r="H4" s="103">
        <v>7</v>
      </c>
      <c r="I4" s="103">
        <v>8</v>
      </c>
      <c r="J4" s="104">
        <v>9</v>
      </c>
      <c r="K4" s="103">
        <v>10</v>
      </c>
      <c r="L4" s="103">
        <v>11</v>
      </c>
      <c r="M4" s="103">
        <v>12</v>
      </c>
      <c r="N4" s="103">
        <v>13</v>
      </c>
      <c r="O4" s="104">
        <v>14</v>
      </c>
      <c r="P4" s="103">
        <v>15</v>
      </c>
      <c r="Q4" s="103">
        <v>16</v>
      </c>
      <c r="R4" s="103">
        <v>17</v>
      </c>
      <c r="S4" s="103">
        <v>18</v>
      </c>
      <c r="T4" s="103">
        <v>19</v>
      </c>
      <c r="U4" s="103">
        <v>20</v>
      </c>
    </row>
    <row r="5" spans="2:21">
      <c r="B5" s="116" t="str">
        <f>'Прайс-лист производителя'!B6</f>
        <v>SKU 1</v>
      </c>
      <c r="C5" s="117" t="str">
        <f>'Прайс-лист производителя'!C6</f>
        <v>кг</v>
      </c>
      <c r="D5" s="118">
        <f>'Прайс-лист производителя'!D6</f>
        <v>0.32500000000000001</v>
      </c>
      <c r="E5" s="119">
        <f>Логистика!E15</f>
        <v>36923.076923076922</v>
      </c>
      <c r="F5" s="120">
        <f>'Прайс-лист производителя'!F6</f>
        <v>100</v>
      </c>
      <c r="G5" s="123"/>
      <c r="H5" s="41">
        <f>F5-F5*G5</f>
        <v>100</v>
      </c>
      <c r="I5" s="44">
        <f>H5*E5</f>
        <v>3692307.692307692</v>
      </c>
      <c r="J5" s="57">
        <v>0.1</v>
      </c>
      <c r="K5" s="41">
        <f>H5*J5</f>
        <v>10</v>
      </c>
      <c r="L5" s="41">
        <f>H5+K5</f>
        <v>110</v>
      </c>
      <c r="M5" s="44">
        <f>E5*L5</f>
        <v>4061538.4615384615</v>
      </c>
      <c r="N5" s="119">
        <f>Логистика!H15</f>
        <v>264946.8</v>
      </c>
      <c r="O5" s="89">
        <f>Логистика!I15</f>
        <v>0</v>
      </c>
      <c r="P5" s="42">
        <f t="shared" ref="P5:P16" si="0">N5*O5</f>
        <v>0</v>
      </c>
      <c r="Q5" s="44">
        <f t="shared" ref="Q5:Q16" si="1">N5+P5</f>
        <v>264946.8</v>
      </c>
      <c r="R5" s="44">
        <f>N5+I5</f>
        <v>3957254.4923076918</v>
      </c>
      <c r="S5" s="44">
        <f>M5+Q5</f>
        <v>4326485.2615384618</v>
      </c>
      <c r="T5" s="44">
        <f>S5-R5</f>
        <v>369230.76923076995</v>
      </c>
      <c r="U5" s="54">
        <f>IF(ISERROR(R5/$E5),0,R5/$E5)</f>
        <v>107.1756425</v>
      </c>
    </row>
    <row r="6" spans="2:21">
      <c r="B6" s="116" t="str">
        <f>'Прайс-лист производителя'!B7</f>
        <v>SKU 2</v>
      </c>
      <c r="C6" s="117" t="str">
        <f>'Прайс-лист производителя'!C7</f>
        <v>кг</v>
      </c>
      <c r="D6" s="118">
        <f>'Прайс-лист производителя'!D7</f>
        <v>0</v>
      </c>
      <c r="E6" s="119">
        <f>Логистика!E16</f>
        <v>10</v>
      </c>
      <c r="F6" s="120">
        <f>'Прайс-лист производителя'!F7</f>
        <v>0</v>
      </c>
      <c r="G6" s="57"/>
      <c r="H6" s="41">
        <f t="shared" ref="H6:H16" si="2">F6-F6*G6</f>
        <v>0</v>
      </c>
      <c r="I6" s="44">
        <f t="shared" ref="I6:I16" si="3">H6*E6</f>
        <v>0</v>
      </c>
      <c r="J6" s="57"/>
      <c r="K6" s="41">
        <f t="shared" ref="K6:K16" si="4">H6*J6</f>
        <v>0</v>
      </c>
      <c r="L6" s="41">
        <f t="shared" ref="L6:L16" si="5">H6+K6</f>
        <v>0</v>
      </c>
      <c r="M6" s="44">
        <f t="shared" ref="M6:M16" si="6">E6*L6</f>
        <v>0</v>
      </c>
      <c r="N6" s="119">
        <f>Логистика!H16</f>
        <v>0</v>
      </c>
      <c r="O6" s="89">
        <f>Логистика!I16</f>
        <v>0</v>
      </c>
      <c r="P6" s="42">
        <f t="shared" si="0"/>
        <v>0</v>
      </c>
      <c r="Q6" s="44">
        <f t="shared" si="1"/>
        <v>0</v>
      </c>
      <c r="R6" s="44">
        <f t="shared" ref="R6:R16" si="7">N6+I6</f>
        <v>0</v>
      </c>
      <c r="S6" s="44">
        <f t="shared" ref="S6:S16" si="8">M6+Q6</f>
        <v>0</v>
      </c>
      <c r="T6" s="44">
        <f t="shared" ref="T6:T16" si="9">S6-R6</f>
        <v>0</v>
      </c>
      <c r="U6" s="54">
        <f t="shared" ref="U6:U16" si="10">IF(ISERROR(R6/$E6),0,R6/$E6)</f>
        <v>0</v>
      </c>
    </row>
    <row r="7" spans="2:21">
      <c r="B7" s="116" t="str">
        <f>'Прайс-лист производителя'!B8</f>
        <v>SKU 3</v>
      </c>
      <c r="C7" s="117" t="str">
        <f>'Прайс-лист производителя'!C8</f>
        <v>кг</v>
      </c>
      <c r="D7" s="118">
        <f>'Прайс-лист производителя'!D8</f>
        <v>0</v>
      </c>
      <c r="E7" s="119">
        <f>Логистика!E17</f>
        <v>0</v>
      </c>
      <c r="F7" s="120">
        <f>'Прайс-лист производителя'!F8</f>
        <v>0</v>
      </c>
      <c r="G7" s="57"/>
      <c r="H7" s="41">
        <f t="shared" si="2"/>
        <v>0</v>
      </c>
      <c r="I7" s="44">
        <f t="shared" si="3"/>
        <v>0</v>
      </c>
      <c r="J7" s="57"/>
      <c r="K7" s="41">
        <f t="shared" si="4"/>
        <v>0</v>
      </c>
      <c r="L7" s="41">
        <f t="shared" si="5"/>
        <v>0</v>
      </c>
      <c r="M7" s="44">
        <f t="shared" si="6"/>
        <v>0</v>
      </c>
      <c r="N7" s="119">
        <f>Логистика!H17</f>
        <v>0</v>
      </c>
      <c r="O7" s="89">
        <f>Логистика!I17</f>
        <v>0</v>
      </c>
      <c r="P7" s="42">
        <f t="shared" si="0"/>
        <v>0</v>
      </c>
      <c r="Q7" s="44">
        <f t="shared" si="1"/>
        <v>0</v>
      </c>
      <c r="R7" s="44">
        <f t="shared" si="7"/>
        <v>0</v>
      </c>
      <c r="S7" s="44">
        <f t="shared" si="8"/>
        <v>0</v>
      </c>
      <c r="T7" s="44">
        <f t="shared" si="9"/>
        <v>0</v>
      </c>
      <c r="U7" s="54">
        <f t="shared" si="10"/>
        <v>0</v>
      </c>
    </row>
    <row r="8" spans="2:21">
      <c r="B8" s="116" t="str">
        <f>'Прайс-лист производителя'!B9</f>
        <v>SKU 4</v>
      </c>
      <c r="C8" s="117" t="str">
        <f>'Прайс-лист производителя'!C9</f>
        <v>кг</v>
      </c>
      <c r="D8" s="118">
        <f>'Прайс-лист производителя'!D9</f>
        <v>0</v>
      </c>
      <c r="E8" s="119">
        <f>Логистика!E18</f>
        <v>0</v>
      </c>
      <c r="F8" s="120">
        <f>'Прайс-лист производителя'!F9</f>
        <v>0</v>
      </c>
      <c r="G8" s="57"/>
      <c r="H8" s="41">
        <f t="shared" si="2"/>
        <v>0</v>
      </c>
      <c r="I8" s="44">
        <f t="shared" si="3"/>
        <v>0</v>
      </c>
      <c r="J8" s="57"/>
      <c r="K8" s="41">
        <f t="shared" si="4"/>
        <v>0</v>
      </c>
      <c r="L8" s="41">
        <f t="shared" si="5"/>
        <v>0</v>
      </c>
      <c r="M8" s="44">
        <f t="shared" si="6"/>
        <v>0</v>
      </c>
      <c r="N8" s="119">
        <f>Логистика!H18</f>
        <v>0</v>
      </c>
      <c r="O8" s="89">
        <f>Логистика!I18</f>
        <v>0</v>
      </c>
      <c r="P8" s="42">
        <f t="shared" si="0"/>
        <v>0</v>
      </c>
      <c r="Q8" s="44">
        <f t="shared" si="1"/>
        <v>0</v>
      </c>
      <c r="R8" s="44">
        <f t="shared" si="7"/>
        <v>0</v>
      </c>
      <c r="S8" s="44">
        <f t="shared" si="8"/>
        <v>0</v>
      </c>
      <c r="T8" s="44">
        <f t="shared" si="9"/>
        <v>0</v>
      </c>
      <c r="U8" s="54">
        <f t="shared" si="10"/>
        <v>0</v>
      </c>
    </row>
    <row r="9" spans="2:21">
      <c r="B9" s="116" t="str">
        <f>'Прайс-лист производителя'!B10</f>
        <v>SKU 5</v>
      </c>
      <c r="C9" s="117" t="str">
        <f>'Прайс-лист производителя'!C10</f>
        <v>кг</v>
      </c>
      <c r="D9" s="118">
        <f>'Прайс-лист производителя'!D10</f>
        <v>0</v>
      </c>
      <c r="E9" s="119">
        <f>Логистика!E19</f>
        <v>0</v>
      </c>
      <c r="F9" s="120">
        <f>'Прайс-лист производителя'!F10</f>
        <v>0</v>
      </c>
      <c r="G9" s="57"/>
      <c r="H9" s="41">
        <f t="shared" si="2"/>
        <v>0</v>
      </c>
      <c r="I9" s="44">
        <f t="shared" si="3"/>
        <v>0</v>
      </c>
      <c r="J9" s="57"/>
      <c r="K9" s="41">
        <f t="shared" si="4"/>
        <v>0</v>
      </c>
      <c r="L9" s="41">
        <f t="shared" si="5"/>
        <v>0</v>
      </c>
      <c r="M9" s="44">
        <f t="shared" si="6"/>
        <v>0</v>
      </c>
      <c r="N9" s="119">
        <f>Логистика!H19</f>
        <v>0</v>
      </c>
      <c r="O9" s="89">
        <f>Логистика!I19</f>
        <v>0</v>
      </c>
      <c r="P9" s="42">
        <f t="shared" si="0"/>
        <v>0</v>
      </c>
      <c r="Q9" s="44">
        <f t="shared" si="1"/>
        <v>0</v>
      </c>
      <c r="R9" s="44">
        <f t="shared" si="7"/>
        <v>0</v>
      </c>
      <c r="S9" s="44">
        <f t="shared" si="8"/>
        <v>0</v>
      </c>
      <c r="T9" s="44">
        <f t="shared" si="9"/>
        <v>0</v>
      </c>
      <c r="U9" s="54">
        <f t="shared" si="10"/>
        <v>0</v>
      </c>
    </row>
    <row r="10" spans="2:21">
      <c r="B10" s="116" t="str">
        <f>'Прайс-лист производителя'!B11</f>
        <v>SKU 6</v>
      </c>
      <c r="C10" s="117" t="str">
        <f>'Прайс-лист производителя'!C11</f>
        <v>кг</v>
      </c>
      <c r="D10" s="118">
        <f>'Прайс-лист производителя'!D11</f>
        <v>0</v>
      </c>
      <c r="E10" s="119">
        <f>Логистика!E20</f>
        <v>0</v>
      </c>
      <c r="F10" s="120">
        <f>'Прайс-лист производителя'!F11</f>
        <v>0</v>
      </c>
      <c r="G10" s="57"/>
      <c r="H10" s="41">
        <f t="shared" si="2"/>
        <v>0</v>
      </c>
      <c r="I10" s="44">
        <f t="shared" si="3"/>
        <v>0</v>
      </c>
      <c r="J10" s="57"/>
      <c r="K10" s="41">
        <f t="shared" si="4"/>
        <v>0</v>
      </c>
      <c r="L10" s="41">
        <f t="shared" si="5"/>
        <v>0</v>
      </c>
      <c r="M10" s="44">
        <f t="shared" si="6"/>
        <v>0</v>
      </c>
      <c r="N10" s="119">
        <f>Логистика!H20</f>
        <v>0</v>
      </c>
      <c r="O10" s="89">
        <f>Логистика!I20</f>
        <v>0</v>
      </c>
      <c r="P10" s="42">
        <f t="shared" si="0"/>
        <v>0</v>
      </c>
      <c r="Q10" s="44">
        <f t="shared" si="1"/>
        <v>0</v>
      </c>
      <c r="R10" s="44">
        <f t="shared" si="7"/>
        <v>0</v>
      </c>
      <c r="S10" s="44">
        <f t="shared" si="8"/>
        <v>0</v>
      </c>
      <c r="T10" s="44">
        <f t="shared" si="9"/>
        <v>0</v>
      </c>
      <c r="U10" s="54">
        <f t="shared" si="10"/>
        <v>0</v>
      </c>
    </row>
    <row r="11" spans="2:21">
      <c r="B11" s="116" t="str">
        <f>'Прайс-лист производителя'!B12</f>
        <v>SKU 7</v>
      </c>
      <c r="C11" s="117" t="str">
        <f>'Прайс-лист производителя'!C12</f>
        <v>кг</v>
      </c>
      <c r="D11" s="118">
        <f>'Прайс-лист производителя'!D12</f>
        <v>0</v>
      </c>
      <c r="E11" s="119">
        <f>Логистика!E21</f>
        <v>0</v>
      </c>
      <c r="F11" s="120">
        <f>'Прайс-лист производителя'!F12</f>
        <v>0</v>
      </c>
      <c r="G11" s="57"/>
      <c r="H11" s="41">
        <f t="shared" si="2"/>
        <v>0</v>
      </c>
      <c r="I11" s="44">
        <f t="shared" si="3"/>
        <v>0</v>
      </c>
      <c r="J11" s="57"/>
      <c r="K11" s="41">
        <f t="shared" si="4"/>
        <v>0</v>
      </c>
      <c r="L11" s="41">
        <f t="shared" si="5"/>
        <v>0</v>
      </c>
      <c r="M11" s="44">
        <f t="shared" si="6"/>
        <v>0</v>
      </c>
      <c r="N11" s="119">
        <f>Логистика!H21</f>
        <v>0</v>
      </c>
      <c r="O11" s="89">
        <f>Логистика!I21</f>
        <v>0</v>
      </c>
      <c r="P11" s="42">
        <f t="shared" si="0"/>
        <v>0</v>
      </c>
      <c r="Q11" s="44">
        <f t="shared" si="1"/>
        <v>0</v>
      </c>
      <c r="R11" s="44">
        <f t="shared" si="7"/>
        <v>0</v>
      </c>
      <c r="S11" s="44">
        <f t="shared" si="8"/>
        <v>0</v>
      </c>
      <c r="T11" s="44">
        <f t="shared" si="9"/>
        <v>0</v>
      </c>
      <c r="U11" s="54">
        <f t="shared" si="10"/>
        <v>0</v>
      </c>
    </row>
    <row r="12" spans="2:21">
      <c r="B12" s="116" t="str">
        <f>'Прайс-лист производителя'!B13</f>
        <v>SKU 8</v>
      </c>
      <c r="C12" s="117" t="str">
        <f>'Прайс-лист производителя'!C13</f>
        <v>кг</v>
      </c>
      <c r="D12" s="118">
        <f>'Прайс-лист производителя'!D13</f>
        <v>0</v>
      </c>
      <c r="E12" s="119">
        <f>Логистика!E22</f>
        <v>0</v>
      </c>
      <c r="F12" s="120">
        <f>'Прайс-лист производителя'!F13</f>
        <v>0</v>
      </c>
      <c r="G12" s="57"/>
      <c r="H12" s="41">
        <f t="shared" si="2"/>
        <v>0</v>
      </c>
      <c r="I12" s="44">
        <f t="shared" si="3"/>
        <v>0</v>
      </c>
      <c r="J12" s="57"/>
      <c r="K12" s="41">
        <f t="shared" si="4"/>
        <v>0</v>
      </c>
      <c r="L12" s="41">
        <f t="shared" si="5"/>
        <v>0</v>
      </c>
      <c r="M12" s="44">
        <f t="shared" si="6"/>
        <v>0</v>
      </c>
      <c r="N12" s="119">
        <f>Логистика!H22</f>
        <v>0</v>
      </c>
      <c r="O12" s="89">
        <f>Логистика!I22</f>
        <v>0</v>
      </c>
      <c r="P12" s="42">
        <f t="shared" si="0"/>
        <v>0</v>
      </c>
      <c r="Q12" s="44">
        <f t="shared" si="1"/>
        <v>0</v>
      </c>
      <c r="R12" s="44">
        <f t="shared" si="7"/>
        <v>0</v>
      </c>
      <c r="S12" s="44">
        <f t="shared" si="8"/>
        <v>0</v>
      </c>
      <c r="T12" s="44">
        <f t="shared" si="9"/>
        <v>0</v>
      </c>
      <c r="U12" s="54">
        <f t="shared" si="10"/>
        <v>0</v>
      </c>
    </row>
    <row r="13" spans="2:21">
      <c r="B13" s="116" t="str">
        <f>'Прайс-лист производителя'!B14</f>
        <v>SKU 9</v>
      </c>
      <c r="C13" s="117" t="str">
        <f>'Прайс-лист производителя'!C14</f>
        <v>кг</v>
      </c>
      <c r="D13" s="118">
        <f>'Прайс-лист производителя'!D14</f>
        <v>0</v>
      </c>
      <c r="E13" s="119">
        <f>Логистика!E23</f>
        <v>0</v>
      </c>
      <c r="F13" s="120">
        <f>'Прайс-лист производителя'!F14</f>
        <v>0</v>
      </c>
      <c r="G13" s="57"/>
      <c r="H13" s="41">
        <f t="shared" si="2"/>
        <v>0</v>
      </c>
      <c r="I13" s="44">
        <f t="shared" si="3"/>
        <v>0</v>
      </c>
      <c r="J13" s="57"/>
      <c r="K13" s="41">
        <f t="shared" si="4"/>
        <v>0</v>
      </c>
      <c r="L13" s="41">
        <f t="shared" si="5"/>
        <v>0</v>
      </c>
      <c r="M13" s="44">
        <f t="shared" si="6"/>
        <v>0</v>
      </c>
      <c r="N13" s="119">
        <f>Логистика!H23</f>
        <v>0</v>
      </c>
      <c r="O13" s="89">
        <f>Логистика!I23</f>
        <v>0</v>
      </c>
      <c r="P13" s="42">
        <f t="shared" si="0"/>
        <v>0</v>
      </c>
      <c r="Q13" s="44">
        <f t="shared" si="1"/>
        <v>0</v>
      </c>
      <c r="R13" s="44">
        <f t="shared" si="7"/>
        <v>0</v>
      </c>
      <c r="S13" s="44">
        <f t="shared" si="8"/>
        <v>0</v>
      </c>
      <c r="T13" s="44">
        <f t="shared" si="9"/>
        <v>0</v>
      </c>
      <c r="U13" s="54">
        <f t="shared" si="10"/>
        <v>0</v>
      </c>
    </row>
    <row r="14" spans="2:21">
      <c r="B14" s="116" t="str">
        <f>'Прайс-лист производителя'!B15</f>
        <v>SKU 10</v>
      </c>
      <c r="C14" s="117" t="str">
        <f>'Прайс-лист производителя'!C15</f>
        <v>кг</v>
      </c>
      <c r="D14" s="118">
        <f>'Прайс-лист производителя'!D15</f>
        <v>0</v>
      </c>
      <c r="E14" s="119">
        <f>Логистика!E24</f>
        <v>0</v>
      </c>
      <c r="F14" s="120">
        <f>'Прайс-лист производителя'!F15</f>
        <v>0</v>
      </c>
      <c r="G14" s="57"/>
      <c r="H14" s="41">
        <f t="shared" si="2"/>
        <v>0</v>
      </c>
      <c r="I14" s="44">
        <f t="shared" si="3"/>
        <v>0</v>
      </c>
      <c r="J14" s="57"/>
      <c r="K14" s="41">
        <f t="shared" si="4"/>
        <v>0</v>
      </c>
      <c r="L14" s="41">
        <f t="shared" si="5"/>
        <v>0</v>
      </c>
      <c r="M14" s="44">
        <f t="shared" si="6"/>
        <v>0</v>
      </c>
      <c r="N14" s="119">
        <f>Логистика!H24</f>
        <v>0</v>
      </c>
      <c r="O14" s="89">
        <f>Логистика!I24</f>
        <v>0</v>
      </c>
      <c r="P14" s="42">
        <f t="shared" si="0"/>
        <v>0</v>
      </c>
      <c r="Q14" s="44">
        <f t="shared" si="1"/>
        <v>0</v>
      </c>
      <c r="R14" s="44">
        <f t="shared" si="7"/>
        <v>0</v>
      </c>
      <c r="S14" s="44">
        <f t="shared" si="8"/>
        <v>0</v>
      </c>
      <c r="T14" s="44">
        <f t="shared" si="9"/>
        <v>0</v>
      </c>
      <c r="U14" s="54">
        <f t="shared" si="10"/>
        <v>0</v>
      </c>
    </row>
    <row r="15" spans="2:21">
      <c r="B15" s="116" t="str">
        <f>'Прайс-лист производителя'!B16</f>
        <v>SKU 11</v>
      </c>
      <c r="C15" s="117" t="str">
        <f>'Прайс-лист производителя'!C16</f>
        <v>кг</v>
      </c>
      <c r="D15" s="118">
        <f>'Прайс-лист производителя'!D16</f>
        <v>0</v>
      </c>
      <c r="E15" s="119">
        <f>Логистика!E25</f>
        <v>0</v>
      </c>
      <c r="F15" s="120">
        <f>'Прайс-лист производителя'!F16</f>
        <v>0</v>
      </c>
      <c r="G15" s="57"/>
      <c r="H15" s="41">
        <f t="shared" si="2"/>
        <v>0</v>
      </c>
      <c r="I15" s="44">
        <f t="shared" si="3"/>
        <v>0</v>
      </c>
      <c r="J15" s="57"/>
      <c r="K15" s="41">
        <f t="shared" si="4"/>
        <v>0</v>
      </c>
      <c r="L15" s="41">
        <f t="shared" si="5"/>
        <v>0</v>
      </c>
      <c r="M15" s="44">
        <f t="shared" si="6"/>
        <v>0</v>
      </c>
      <c r="N15" s="119">
        <f>Логистика!H25</f>
        <v>0</v>
      </c>
      <c r="O15" s="89">
        <f>Логистика!I25</f>
        <v>0</v>
      </c>
      <c r="P15" s="42">
        <f t="shared" si="0"/>
        <v>0</v>
      </c>
      <c r="Q15" s="44">
        <f t="shared" si="1"/>
        <v>0</v>
      </c>
      <c r="R15" s="44">
        <f t="shared" si="7"/>
        <v>0</v>
      </c>
      <c r="S15" s="44">
        <f t="shared" si="8"/>
        <v>0</v>
      </c>
      <c r="T15" s="44">
        <f t="shared" si="9"/>
        <v>0</v>
      </c>
      <c r="U15" s="54">
        <f t="shared" si="10"/>
        <v>0</v>
      </c>
    </row>
    <row r="16" spans="2:21">
      <c r="B16" s="116" t="str">
        <f>'Прайс-лист производителя'!B17</f>
        <v>SKU 12</v>
      </c>
      <c r="C16" s="117" t="str">
        <f>'Прайс-лист производителя'!C17</f>
        <v>кг</v>
      </c>
      <c r="D16" s="118">
        <f>'Прайс-лист производителя'!D17</f>
        <v>0</v>
      </c>
      <c r="E16" s="119">
        <f>Логистика!E26</f>
        <v>0</v>
      </c>
      <c r="F16" s="120">
        <f>'Прайс-лист производителя'!F17</f>
        <v>0</v>
      </c>
      <c r="G16" s="57"/>
      <c r="H16" s="41">
        <f t="shared" si="2"/>
        <v>0</v>
      </c>
      <c r="I16" s="44">
        <f t="shared" si="3"/>
        <v>0</v>
      </c>
      <c r="J16" s="57"/>
      <c r="K16" s="41">
        <f t="shared" si="4"/>
        <v>0</v>
      </c>
      <c r="L16" s="41">
        <f t="shared" si="5"/>
        <v>0</v>
      </c>
      <c r="M16" s="44">
        <f t="shared" si="6"/>
        <v>0</v>
      </c>
      <c r="N16" s="119">
        <f>Логистика!H26</f>
        <v>0</v>
      </c>
      <c r="O16" s="89">
        <f>Логистика!I26</f>
        <v>0</v>
      </c>
      <c r="P16" s="42">
        <f t="shared" si="0"/>
        <v>0</v>
      </c>
      <c r="Q16" s="44">
        <f t="shared" si="1"/>
        <v>0</v>
      </c>
      <c r="R16" s="44">
        <f t="shared" si="7"/>
        <v>0</v>
      </c>
      <c r="S16" s="44">
        <f t="shared" si="8"/>
        <v>0</v>
      </c>
      <c r="T16" s="44">
        <f t="shared" si="9"/>
        <v>0</v>
      </c>
      <c r="U16" s="54">
        <f t="shared" si="10"/>
        <v>0</v>
      </c>
    </row>
    <row r="17" spans="2:21" s="29" customFormat="1">
      <c r="B17" s="111" t="s">
        <v>33</v>
      </c>
      <c r="C17" s="111"/>
      <c r="D17" s="111"/>
      <c r="E17" s="112">
        <f>SUM(E5:E16)</f>
        <v>36933.076923076922</v>
      </c>
      <c r="F17" s="111"/>
      <c r="G17" s="111"/>
      <c r="H17" s="112"/>
      <c r="I17" s="122">
        <f>SUM(I5:I16)</f>
        <v>3692307.692307692</v>
      </c>
      <c r="J17" s="111"/>
      <c r="K17" s="112"/>
      <c r="L17" s="112"/>
      <c r="M17" s="113">
        <f>SUM(M5:M16)</f>
        <v>4061538.4615384615</v>
      </c>
      <c r="N17" s="122">
        <f>SUM(N5:N16)</f>
        <v>264946.8</v>
      </c>
      <c r="O17" s="111"/>
      <c r="P17" s="112">
        <f>SUM(P5:P16)</f>
        <v>0</v>
      </c>
      <c r="Q17" s="113">
        <f>SUM(Q5:Q16)</f>
        <v>264946.8</v>
      </c>
      <c r="R17" s="122">
        <f>SUM(R5:R16)</f>
        <v>3957254.4923076918</v>
      </c>
      <c r="S17" s="114">
        <f>SUM(S5:S16)</f>
        <v>4326485.2615384618</v>
      </c>
      <c r="T17" s="113">
        <f>SUM(T5:T16)</f>
        <v>369230.76923076995</v>
      </c>
      <c r="U17" s="115"/>
    </row>
  </sheetData>
  <hyperlinks>
    <hyperlink ref="B1" location="'Термины и понятия'!A6" display="Итоговая себестоимость"/>
    <hyperlink ref="J3" location="'Термины и понятия'!A7" display="НДС к возмещению, %"/>
    <hyperlink ref="O3" location="'Термины и понятия'!A7" display="НДС к возмещению, %"/>
  </hyperlink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8"/>
  <sheetViews>
    <sheetView showGridLines="0" zoomScaleNormal="100" workbookViewId="0">
      <selection activeCell="C5" sqref="C5"/>
    </sheetView>
  </sheetViews>
  <sheetFormatPr defaultRowHeight="12.75"/>
  <cols>
    <col min="1" max="1" width="1.7109375" style="33" customWidth="1"/>
    <col min="2" max="2" width="19.7109375" style="33" customWidth="1"/>
    <col min="3" max="3" width="8.42578125" style="33" bestFit="1" customWidth="1"/>
    <col min="4" max="4" width="10" style="33" customWidth="1"/>
    <col min="5" max="5" width="12.7109375" style="33" customWidth="1"/>
    <col min="6" max="6" width="15.140625" style="33" customWidth="1"/>
    <col min="7" max="7" width="9" style="33" customWidth="1"/>
    <col min="8" max="8" width="16.85546875" style="33" customWidth="1"/>
    <col min="9" max="9" width="9" style="33" customWidth="1"/>
    <col min="10" max="14" width="15.140625" style="33" customWidth="1"/>
    <col min="15" max="16384" width="9.140625" style="33"/>
  </cols>
  <sheetData>
    <row r="1" spans="1:14" ht="15.75" customHeight="1">
      <c r="B1" s="56" t="s">
        <v>77</v>
      </c>
      <c r="C1" s="29"/>
      <c r="D1" s="29"/>
      <c r="E1" s="29"/>
    </row>
    <row r="2" spans="1:14">
      <c r="A2" s="35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s="62" customFormat="1" ht="45">
      <c r="B3" s="100" t="s">
        <v>14</v>
      </c>
      <c r="C3" s="103" t="s">
        <v>24</v>
      </c>
      <c r="D3" s="103" t="s">
        <v>15</v>
      </c>
      <c r="E3" s="103" t="s">
        <v>27</v>
      </c>
      <c r="F3" s="103" t="s">
        <v>75</v>
      </c>
      <c r="G3" s="103" t="s">
        <v>58</v>
      </c>
      <c r="H3" s="103" t="s">
        <v>83</v>
      </c>
      <c r="I3" s="103" t="s">
        <v>76</v>
      </c>
      <c r="J3" s="103" t="s">
        <v>84</v>
      </c>
      <c r="K3" s="103" t="s">
        <v>85</v>
      </c>
      <c r="L3" s="103" t="s">
        <v>86</v>
      </c>
      <c r="M3" s="103" t="s">
        <v>87</v>
      </c>
      <c r="N3" s="103" t="s">
        <v>88</v>
      </c>
    </row>
    <row r="4" spans="1:14" s="62" customFormat="1" ht="11.25">
      <c r="B4" s="99">
        <v>1</v>
      </c>
      <c r="C4" s="121">
        <v>2</v>
      </c>
      <c r="D4" s="121">
        <v>3</v>
      </c>
      <c r="E4" s="121">
        <v>4</v>
      </c>
      <c r="F4" s="103">
        <v>5</v>
      </c>
      <c r="G4" s="103">
        <v>6</v>
      </c>
      <c r="H4" s="103">
        <v>7</v>
      </c>
      <c r="I4" s="103">
        <v>8</v>
      </c>
      <c r="J4" s="103">
        <v>9</v>
      </c>
      <c r="K4" s="103">
        <v>10</v>
      </c>
      <c r="L4" s="103">
        <v>11</v>
      </c>
      <c r="M4" s="103">
        <v>12</v>
      </c>
      <c r="N4" s="103">
        <v>13</v>
      </c>
    </row>
    <row r="5" spans="1:14">
      <c r="B5" s="59" t="str">
        <f>'Прайс-лист производителя'!B6</f>
        <v>SKU 1</v>
      </c>
      <c r="C5" s="60" t="str">
        <f>'Прайс-лист производителя'!C6</f>
        <v>кг</v>
      </c>
      <c r="D5" s="61">
        <f>'Прайс-лист производителя'!D6</f>
        <v>0.32500000000000001</v>
      </c>
      <c r="E5" s="63">
        <f>Логистика!E15</f>
        <v>36923.076923076922</v>
      </c>
      <c r="F5" s="55">
        <f>'Итоговая себестоимость'!U5</f>
        <v>107.1756425</v>
      </c>
      <c r="G5" s="123">
        <v>0.44198300043271954</v>
      </c>
      <c r="H5" s="41">
        <f>F5+F5*G5</f>
        <v>154.5454545454545</v>
      </c>
      <c r="I5" s="57">
        <v>0.1</v>
      </c>
      <c r="J5" s="41">
        <f>H5*I5</f>
        <v>15.454545454545451</v>
      </c>
      <c r="K5" s="58">
        <f>H5+J5</f>
        <v>169.99999999999994</v>
      </c>
      <c r="L5" s="42">
        <f>H5*E5</f>
        <v>5706293.7062937049</v>
      </c>
      <c r="M5" s="42">
        <f>K5*E5</f>
        <v>6276923.0769230742</v>
      </c>
      <c r="N5" s="42">
        <f>M5-L5</f>
        <v>570629.37062936928</v>
      </c>
    </row>
    <row r="6" spans="1:14">
      <c r="B6" s="59" t="str">
        <f>'Прайс-лист производителя'!B7</f>
        <v>SKU 2</v>
      </c>
      <c r="C6" s="60" t="str">
        <f>'Прайс-лист производителя'!C7</f>
        <v>кг</v>
      </c>
      <c r="D6" s="61">
        <f>'Прайс-лист производителя'!D7</f>
        <v>0</v>
      </c>
      <c r="E6" s="63">
        <f>Логистика!E16</f>
        <v>10</v>
      </c>
      <c r="F6" s="55">
        <f>'Итоговая себестоимость'!U6</f>
        <v>0</v>
      </c>
      <c r="G6" s="57"/>
      <c r="H6" s="41">
        <f t="shared" ref="H6:H16" si="0">F6+F6*G6</f>
        <v>0</v>
      </c>
      <c r="I6" s="57">
        <f t="shared" ref="I6:I16" si="1">$I$5</f>
        <v>0.1</v>
      </c>
      <c r="J6" s="41">
        <f t="shared" ref="J6:J16" si="2">H6*I6</f>
        <v>0</v>
      </c>
      <c r="K6" s="58">
        <f t="shared" ref="K6:K16" si="3">H6+J6</f>
        <v>0</v>
      </c>
      <c r="L6" s="42">
        <f t="shared" ref="L6:L16" si="4">H6*E6</f>
        <v>0</v>
      </c>
      <c r="M6" s="42">
        <f t="shared" ref="M6:M16" si="5">K6*E6</f>
        <v>0</v>
      </c>
      <c r="N6" s="42">
        <f t="shared" ref="N6:N16" si="6">M6-L6</f>
        <v>0</v>
      </c>
    </row>
    <row r="7" spans="1:14">
      <c r="B7" s="59" t="str">
        <f>'Прайс-лист производителя'!B8</f>
        <v>SKU 3</v>
      </c>
      <c r="C7" s="60" t="str">
        <f>'Прайс-лист производителя'!C8</f>
        <v>кг</v>
      </c>
      <c r="D7" s="61">
        <f>'Прайс-лист производителя'!D8</f>
        <v>0</v>
      </c>
      <c r="E7" s="63">
        <f>Логистика!E17</f>
        <v>0</v>
      </c>
      <c r="F7" s="55">
        <f>'Итоговая себестоимость'!U7</f>
        <v>0</v>
      </c>
      <c r="G7" s="57"/>
      <c r="H7" s="41">
        <f t="shared" si="0"/>
        <v>0</v>
      </c>
      <c r="I7" s="57">
        <f t="shared" si="1"/>
        <v>0.1</v>
      </c>
      <c r="J7" s="41">
        <f t="shared" si="2"/>
        <v>0</v>
      </c>
      <c r="K7" s="58">
        <f t="shared" si="3"/>
        <v>0</v>
      </c>
      <c r="L7" s="42">
        <f t="shared" si="4"/>
        <v>0</v>
      </c>
      <c r="M7" s="42">
        <f t="shared" si="5"/>
        <v>0</v>
      </c>
      <c r="N7" s="42">
        <f t="shared" si="6"/>
        <v>0</v>
      </c>
    </row>
    <row r="8" spans="1:14">
      <c r="B8" s="59" t="str">
        <f>'Прайс-лист производителя'!B9</f>
        <v>SKU 4</v>
      </c>
      <c r="C8" s="60" t="str">
        <f>'Прайс-лист производителя'!C9</f>
        <v>кг</v>
      </c>
      <c r="D8" s="61">
        <f>'Прайс-лист производителя'!D9</f>
        <v>0</v>
      </c>
      <c r="E8" s="63">
        <f>Логистика!E18</f>
        <v>0</v>
      </c>
      <c r="F8" s="55">
        <f>'Итоговая себестоимость'!U8</f>
        <v>0</v>
      </c>
      <c r="G8" s="57"/>
      <c r="H8" s="41">
        <f t="shared" si="0"/>
        <v>0</v>
      </c>
      <c r="I8" s="57">
        <f t="shared" si="1"/>
        <v>0.1</v>
      </c>
      <c r="J8" s="41">
        <f t="shared" si="2"/>
        <v>0</v>
      </c>
      <c r="K8" s="58">
        <f t="shared" si="3"/>
        <v>0</v>
      </c>
      <c r="L8" s="42">
        <f t="shared" si="4"/>
        <v>0</v>
      </c>
      <c r="M8" s="42">
        <f t="shared" si="5"/>
        <v>0</v>
      </c>
      <c r="N8" s="42">
        <f t="shared" si="6"/>
        <v>0</v>
      </c>
    </row>
    <row r="9" spans="1:14">
      <c r="B9" s="59" t="str">
        <f>'Прайс-лист производителя'!B10</f>
        <v>SKU 5</v>
      </c>
      <c r="C9" s="60" t="str">
        <f>'Прайс-лист производителя'!C10</f>
        <v>кг</v>
      </c>
      <c r="D9" s="61">
        <f>'Прайс-лист производителя'!D10</f>
        <v>0</v>
      </c>
      <c r="E9" s="63">
        <f>Логистика!E19</f>
        <v>0</v>
      </c>
      <c r="F9" s="55">
        <f>'Итоговая себестоимость'!U9</f>
        <v>0</v>
      </c>
      <c r="G9" s="57"/>
      <c r="H9" s="41">
        <f t="shared" si="0"/>
        <v>0</v>
      </c>
      <c r="I9" s="57">
        <f t="shared" si="1"/>
        <v>0.1</v>
      </c>
      <c r="J9" s="41">
        <f t="shared" si="2"/>
        <v>0</v>
      </c>
      <c r="K9" s="58">
        <f t="shared" si="3"/>
        <v>0</v>
      </c>
      <c r="L9" s="42">
        <f t="shared" si="4"/>
        <v>0</v>
      </c>
      <c r="M9" s="42">
        <f t="shared" si="5"/>
        <v>0</v>
      </c>
      <c r="N9" s="42">
        <f t="shared" si="6"/>
        <v>0</v>
      </c>
    </row>
    <row r="10" spans="1:14">
      <c r="B10" s="59" t="str">
        <f>'Прайс-лист производителя'!B11</f>
        <v>SKU 6</v>
      </c>
      <c r="C10" s="60" t="str">
        <f>'Прайс-лист производителя'!C11</f>
        <v>кг</v>
      </c>
      <c r="D10" s="61">
        <f>'Прайс-лист производителя'!D11</f>
        <v>0</v>
      </c>
      <c r="E10" s="63">
        <f>Логистика!E20</f>
        <v>0</v>
      </c>
      <c r="F10" s="55">
        <f>'Итоговая себестоимость'!U10</f>
        <v>0</v>
      </c>
      <c r="G10" s="57"/>
      <c r="H10" s="41">
        <f t="shared" si="0"/>
        <v>0</v>
      </c>
      <c r="I10" s="57">
        <f t="shared" si="1"/>
        <v>0.1</v>
      </c>
      <c r="J10" s="41">
        <f t="shared" si="2"/>
        <v>0</v>
      </c>
      <c r="K10" s="58">
        <f t="shared" si="3"/>
        <v>0</v>
      </c>
      <c r="L10" s="42">
        <f t="shared" si="4"/>
        <v>0</v>
      </c>
      <c r="M10" s="42">
        <f t="shared" si="5"/>
        <v>0</v>
      </c>
      <c r="N10" s="42">
        <f t="shared" si="6"/>
        <v>0</v>
      </c>
    </row>
    <row r="11" spans="1:14">
      <c r="B11" s="59" t="str">
        <f>'Прайс-лист производителя'!B12</f>
        <v>SKU 7</v>
      </c>
      <c r="C11" s="60" t="str">
        <f>'Прайс-лист производителя'!C12</f>
        <v>кг</v>
      </c>
      <c r="D11" s="61">
        <f>'Прайс-лист производителя'!D12</f>
        <v>0</v>
      </c>
      <c r="E11" s="63">
        <f>Логистика!E21</f>
        <v>0</v>
      </c>
      <c r="F11" s="55">
        <f>'Итоговая себестоимость'!U11</f>
        <v>0</v>
      </c>
      <c r="G11" s="57"/>
      <c r="H11" s="41">
        <f t="shared" si="0"/>
        <v>0</v>
      </c>
      <c r="I11" s="57">
        <f t="shared" si="1"/>
        <v>0.1</v>
      </c>
      <c r="J11" s="41">
        <f t="shared" si="2"/>
        <v>0</v>
      </c>
      <c r="K11" s="58">
        <f t="shared" si="3"/>
        <v>0</v>
      </c>
      <c r="L11" s="42">
        <f t="shared" si="4"/>
        <v>0</v>
      </c>
      <c r="M11" s="42">
        <f t="shared" si="5"/>
        <v>0</v>
      </c>
      <c r="N11" s="42">
        <f t="shared" si="6"/>
        <v>0</v>
      </c>
    </row>
    <row r="12" spans="1:14">
      <c r="B12" s="59" t="str">
        <f>'Прайс-лист производителя'!B13</f>
        <v>SKU 8</v>
      </c>
      <c r="C12" s="60" t="str">
        <f>'Прайс-лист производителя'!C13</f>
        <v>кг</v>
      </c>
      <c r="D12" s="61">
        <f>'Прайс-лист производителя'!D13</f>
        <v>0</v>
      </c>
      <c r="E12" s="63">
        <f>Логистика!E22</f>
        <v>0</v>
      </c>
      <c r="F12" s="55">
        <f>'Итоговая себестоимость'!U12</f>
        <v>0</v>
      </c>
      <c r="G12" s="57"/>
      <c r="H12" s="41">
        <f t="shared" si="0"/>
        <v>0</v>
      </c>
      <c r="I12" s="57">
        <f t="shared" si="1"/>
        <v>0.1</v>
      </c>
      <c r="J12" s="41">
        <f t="shared" si="2"/>
        <v>0</v>
      </c>
      <c r="K12" s="58">
        <f t="shared" si="3"/>
        <v>0</v>
      </c>
      <c r="L12" s="42">
        <f t="shared" si="4"/>
        <v>0</v>
      </c>
      <c r="M12" s="42">
        <f t="shared" si="5"/>
        <v>0</v>
      </c>
      <c r="N12" s="42">
        <f t="shared" si="6"/>
        <v>0</v>
      </c>
    </row>
    <row r="13" spans="1:14">
      <c r="B13" s="59" t="str">
        <f>'Прайс-лист производителя'!B14</f>
        <v>SKU 9</v>
      </c>
      <c r="C13" s="60" t="str">
        <f>'Прайс-лист производителя'!C14</f>
        <v>кг</v>
      </c>
      <c r="D13" s="61">
        <f>'Прайс-лист производителя'!D14</f>
        <v>0</v>
      </c>
      <c r="E13" s="63">
        <f>Логистика!E23</f>
        <v>0</v>
      </c>
      <c r="F13" s="55">
        <f>'Итоговая себестоимость'!U13</f>
        <v>0</v>
      </c>
      <c r="G13" s="57"/>
      <c r="H13" s="41">
        <f t="shared" si="0"/>
        <v>0</v>
      </c>
      <c r="I13" s="57">
        <f t="shared" si="1"/>
        <v>0.1</v>
      </c>
      <c r="J13" s="41">
        <f t="shared" si="2"/>
        <v>0</v>
      </c>
      <c r="K13" s="58">
        <f t="shared" si="3"/>
        <v>0</v>
      </c>
      <c r="L13" s="42">
        <f t="shared" si="4"/>
        <v>0</v>
      </c>
      <c r="M13" s="42">
        <f t="shared" si="5"/>
        <v>0</v>
      </c>
      <c r="N13" s="42">
        <f t="shared" si="6"/>
        <v>0</v>
      </c>
    </row>
    <row r="14" spans="1:14">
      <c r="B14" s="59" t="str">
        <f>'Прайс-лист производителя'!B15</f>
        <v>SKU 10</v>
      </c>
      <c r="C14" s="60" t="str">
        <f>'Прайс-лист производителя'!C15</f>
        <v>кг</v>
      </c>
      <c r="D14" s="61">
        <f>'Прайс-лист производителя'!D15</f>
        <v>0</v>
      </c>
      <c r="E14" s="63">
        <f>Логистика!E24</f>
        <v>0</v>
      </c>
      <c r="F14" s="55">
        <f>'Итоговая себестоимость'!U14</f>
        <v>0</v>
      </c>
      <c r="G14" s="57"/>
      <c r="H14" s="41">
        <f t="shared" si="0"/>
        <v>0</v>
      </c>
      <c r="I14" s="57">
        <f t="shared" si="1"/>
        <v>0.1</v>
      </c>
      <c r="J14" s="41">
        <f t="shared" si="2"/>
        <v>0</v>
      </c>
      <c r="K14" s="58">
        <f t="shared" si="3"/>
        <v>0</v>
      </c>
      <c r="L14" s="42">
        <f t="shared" si="4"/>
        <v>0</v>
      </c>
      <c r="M14" s="42">
        <f t="shared" si="5"/>
        <v>0</v>
      </c>
      <c r="N14" s="42">
        <f t="shared" si="6"/>
        <v>0</v>
      </c>
    </row>
    <row r="15" spans="1:14">
      <c r="B15" s="59" t="str">
        <f>'Прайс-лист производителя'!B16</f>
        <v>SKU 11</v>
      </c>
      <c r="C15" s="60" t="str">
        <f>'Прайс-лист производителя'!C16</f>
        <v>кг</v>
      </c>
      <c r="D15" s="61">
        <f>'Прайс-лист производителя'!D16</f>
        <v>0</v>
      </c>
      <c r="E15" s="63">
        <f>Логистика!E25</f>
        <v>0</v>
      </c>
      <c r="F15" s="55">
        <f>'Итоговая себестоимость'!U15</f>
        <v>0</v>
      </c>
      <c r="G15" s="57"/>
      <c r="H15" s="41">
        <f t="shared" si="0"/>
        <v>0</v>
      </c>
      <c r="I15" s="57">
        <f t="shared" si="1"/>
        <v>0.1</v>
      </c>
      <c r="J15" s="41">
        <f t="shared" si="2"/>
        <v>0</v>
      </c>
      <c r="K15" s="58">
        <f t="shared" si="3"/>
        <v>0</v>
      </c>
      <c r="L15" s="42">
        <f t="shared" si="4"/>
        <v>0</v>
      </c>
      <c r="M15" s="42">
        <f t="shared" si="5"/>
        <v>0</v>
      </c>
      <c r="N15" s="42">
        <f t="shared" si="6"/>
        <v>0</v>
      </c>
    </row>
    <row r="16" spans="1:14">
      <c r="B16" s="59" t="str">
        <f>'Прайс-лист производителя'!B17</f>
        <v>SKU 12</v>
      </c>
      <c r="C16" s="60" t="str">
        <f>'Прайс-лист производителя'!C17</f>
        <v>кг</v>
      </c>
      <c r="D16" s="61">
        <f>'Прайс-лист производителя'!D17</f>
        <v>0</v>
      </c>
      <c r="E16" s="63">
        <f>Логистика!E26</f>
        <v>0</v>
      </c>
      <c r="F16" s="55">
        <f>'Итоговая себестоимость'!U16</f>
        <v>0</v>
      </c>
      <c r="G16" s="57"/>
      <c r="H16" s="41">
        <f t="shared" si="0"/>
        <v>0</v>
      </c>
      <c r="I16" s="57">
        <f t="shared" si="1"/>
        <v>0.1</v>
      </c>
      <c r="J16" s="41">
        <f t="shared" si="2"/>
        <v>0</v>
      </c>
      <c r="K16" s="58">
        <f t="shared" si="3"/>
        <v>0</v>
      </c>
      <c r="L16" s="42">
        <f t="shared" si="4"/>
        <v>0</v>
      </c>
      <c r="M16" s="42">
        <f t="shared" si="5"/>
        <v>0</v>
      </c>
      <c r="N16" s="42">
        <f t="shared" si="6"/>
        <v>0</v>
      </c>
    </row>
    <row r="17" spans="2:14" s="29" customFormat="1">
      <c r="B17" s="111" t="s">
        <v>33</v>
      </c>
      <c r="C17" s="111"/>
      <c r="D17" s="111"/>
      <c r="E17" s="112">
        <f>SUM(E5:E16)</f>
        <v>36933.076923076922</v>
      </c>
      <c r="F17" s="111"/>
      <c r="G17" s="111"/>
      <c r="H17" s="111"/>
      <c r="I17" s="111"/>
      <c r="J17" s="111"/>
      <c r="K17" s="111"/>
      <c r="L17" s="112">
        <f t="shared" ref="L17:N17" si="7">SUM(L5:L16)</f>
        <v>5706293.7062937049</v>
      </c>
      <c r="M17" s="112">
        <f t="shared" si="7"/>
        <v>6276923.0769230742</v>
      </c>
      <c r="N17" s="112">
        <f t="shared" si="7"/>
        <v>570629.37062936928</v>
      </c>
    </row>
    <row r="18" spans="2:14">
      <c r="M18" s="64"/>
      <c r="N18" s="64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Содержание</vt:lpstr>
      <vt:lpstr>Условные обозначения</vt:lpstr>
      <vt:lpstr>Термины и понятия</vt:lpstr>
      <vt:lpstr>БДР</vt:lpstr>
      <vt:lpstr>Курсы валют</vt:lpstr>
      <vt:lpstr>Прайс-лист производителя</vt:lpstr>
      <vt:lpstr>Логистика</vt:lpstr>
      <vt:lpstr>Итоговая себестоимость</vt:lpstr>
      <vt:lpstr>Прайс-лист и выручка</vt:lpstr>
      <vt:lpstr>Косвенные расходы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Лист &amp;#171;Содержание&amp;#187;</dc:title>
  <dc:subject/>
  <dc:creator/>
  <cp:keywords/>
  <dc:description>Подготовлено на базе материалов ФСС «Система Финансовый директор»</dc:description>
  <cp:lastModifiedBy>martynova</cp:lastModifiedBy>
  <dcterms:created xsi:type="dcterms:W3CDTF">2015-06-14T06:40:06Z</dcterms:created>
  <dcterms:modified xsi:type="dcterms:W3CDTF">2016-01-27T11:19:30Z</dcterms:modified>
  <cp:category/>
</cp:coreProperties>
</file>